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80" windowHeight="6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<sst xmlns="http://schemas.openxmlformats.org/spreadsheetml/2006/main" count="115" uniqueCount="106">
  <si>
    <t>Schedule of Investments</t>
  </si>
  <si>
    <t>Fair Value ($)(1)</t>
  </si>
  <si>
    <t>Shares or Principal</t>
  </si>
  <si>
    <t>Amount ($)</t>
  </si>
  <si>
    <t>Security Description</t>
  </si>
  <si>
    <t>Appreciation</t>
  </si>
  <si>
    <t>Value and</t>
  </si>
  <si>
    <t>Unrealized</t>
  </si>
  <si>
    <t>(Depreciation)($)</t>
  </si>
  <si>
    <t>Notional Value of</t>
  </si>
  <si>
    <t>Contracts ($)</t>
  </si>
  <si>
    <t>Expiration Date</t>
  </si>
  <si>
    <t>Long (Short)</t>
  </si>
  <si>
    <t>Contracts</t>
  </si>
  <si>
    <t>Total Options</t>
  </si>
  <si>
    <r>
      <t xml:space="preserve">(1)  </t>
    </r>
    <r>
      <rPr>
        <b/>
        <i/>
        <sz val="10"/>
        <rFont val="Times New Roman"/>
        <family val="1"/>
      </rPr>
      <t>Statement on Financial Accounting Standard No. 157 "Fair Value Measurements"</t>
    </r>
    <r>
      <rPr>
        <sz val="10"/>
        <rFont val="Times New Roman"/>
        <family val="1"/>
      </rPr>
      <t xml:space="preserve"> - Various inputs are used in determining the value of the Fund's investments.</t>
    </r>
  </si>
  <si>
    <t xml:space="preserve">        • Level 1 - quoted prices in active markets for identical securities</t>
  </si>
  <si>
    <t xml:space="preserve">        • Level 2 - other significant observable inputs (including quoted prices for similar securities, interest rates, prepayment speeds, credit risk, etc.)</t>
  </si>
  <si>
    <t xml:space="preserve">        • Level 3 - significant unobservable inputs (including the Fund's own assumptions in determining the fair value of investments)</t>
  </si>
  <si>
    <t xml:space="preserve">Investments in </t>
  </si>
  <si>
    <t>Securities</t>
  </si>
  <si>
    <t>Other Financial</t>
  </si>
  <si>
    <t>Instruments (9)</t>
  </si>
  <si>
    <t>Valuation Inputs</t>
  </si>
  <si>
    <t>Level 1 - Quoted Prices</t>
  </si>
  <si>
    <t>Level 2 - Other Significant Observable Inputs</t>
  </si>
  <si>
    <t>Level 3 - Significant Unobservable Inputs</t>
  </si>
  <si>
    <t>Total</t>
  </si>
  <si>
    <t>$</t>
  </si>
  <si>
    <t>-</t>
  </si>
  <si>
    <t xml:space="preserve">       The inputs or methodology used for valuing securities are not necessarily an indication of the risk associated with investing in those securities. For example, short-term</t>
  </si>
  <si>
    <t xml:space="preserve">       debt instruments and repurchase agreements with a maturity of less than 60 days are valued using amortized cost, in accordance with rules under the Investment</t>
  </si>
  <si>
    <t xml:space="preserve">       Company Act of 1940. Generally, amortized cost approximates the current fair value of a security, but since the value is not obtained from a quoted price in an active</t>
  </si>
  <si>
    <t xml:space="preserve">       market, such securities are reflected as Level 2.</t>
  </si>
  <si>
    <t>(2)  Represents non-income producing securities.</t>
  </si>
  <si>
    <t>(3)  All or a portion of this security is on loan.</t>
  </si>
  <si>
    <t>(6)  Assets of affiliates to the Conservative Allocation Fund held for the benefit of the Fund's Trustees in connection with the Trustees Deferred Compensation Plan.</t>
  </si>
  <si>
    <t>(7)  Fair valued security deemed as Level 3 security.</t>
  </si>
  <si>
    <t>(8)  Exchange-traded fund.</t>
  </si>
  <si>
    <t>(9)  Other financial instruments are derivative instruments not reflected in the Schedule of Investments, such as futures contracts, which are valued at the unrealized</t>
  </si>
  <si>
    <t xml:space="preserve">      appreciation/depreciation on the instrument.</t>
  </si>
  <si>
    <t>Options</t>
  </si>
  <si>
    <t>Total Money Market Registered Investment Companies</t>
  </si>
  <si>
    <t xml:space="preserve">       These inputs are summarized in the three broad levels listed below.</t>
  </si>
  <si>
    <t>Futures Contracts</t>
  </si>
  <si>
    <t>Index Futures</t>
  </si>
  <si>
    <t>Total Futures Contracts</t>
  </si>
  <si>
    <t>Fair</t>
  </si>
  <si>
    <t>Value ($)</t>
  </si>
  <si>
    <t>Total Common Stock</t>
  </si>
  <si>
    <t>One Rock Fund</t>
  </si>
  <si>
    <t>August 31, 2020 (unaudited)</t>
  </si>
  <si>
    <t xml:space="preserve">       The following is a summary of the inputs used as of August 31, 2020 in valuing the Fund's assets carried at fair value:</t>
  </si>
  <si>
    <t>(4)  Investment purchased with cash received as securities lending collateral. The yield shown represents the 7-day yield in effect at August 31, 2020.</t>
  </si>
  <si>
    <t>(5)  Investment in affiliate. The yield shown represents the 7-day yield in effect at August 31, 2020.</t>
  </si>
  <si>
    <t>(Cost $                     48,506)</t>
  </si>
  <si>
    <t>Corning, Inc.</t>
  </si>
  <si>
    <t>Universal Display Corp.</t>
  </si>
  <si>
    <t>Apple, Inc.</t>
  </si>
  <si>
    <t>Brunswick Corp.</t>
  </si>
  <si>
    <t>Lennar Corp. Class A</t>
  </si>
  <si>
    <t>Thor Industries, Inc.</t>
  </si>
  <si>
    <t>QUALCOMM, Inc.</t>
  </si>
  <si>
    <t>The Greenbrier Companies, Inc.</t>
  </si>
  <si>
    <t>Kansas City Southern</t>
  </si>
  <si>
    <t>Camping World Holdings, Inc.</t>
  </si>
  <si>
    <t>NVIDIA Corp.</t>
  </si>
  <si>
    <t>Microsoft Corp.</t>
  </si>
  <si>
    <t>Lam Research Corp.</t>
  </si>
  <si>
    <t>Union Pacific Corp.</t>
  </si>
  <si>
    <t>Call Options Written</t>
  </si>
  <si>
    <t>E Mini Nasdaq 100 Futures September Exp.</t>
  </si>
  <si>
    <t>(Cost $               3,241,246)</t>
  </si>
  <si>
    <t>(Cost $                3,289,752)</t>
  </si>
  <si>
    <t>(Cost $                   (5,977))</t>
  </si>
  <si>
    <t>Kornit Digital Ltd. (2)</t>
  </si>
  <si>
    <t>Air Transport Services Group, Inc. (2)</t>
  </si>
  <si>
    <t>Amazon.com, Inc. (2)</t>
  </si>
  <si>
    <t>Ciena Corp. (2)</t>
  </si>
  <si>
    <t>CrowdStrike Holdings, Inc. Class A (2)</t>
  </si>
  <si>
    <t>Facebook, Inc. Class A (2)</t>
  </si>
  <si>
    <t>Lumentum Holdings, Inc. (2)</t>
  </si>
  <si>
    <t>Qorvo, Inc. (2)</t>
  </si>
  <si>
    <t>Redfin Corp. (2)</t>
  </si>
  <si>
    <t>Salesforce.com, Inc. (2)</t>
  </si>
  <si>
    <t>Southwest Airlines Co. (2)</t>
  </si>
  <si>
    <t>Splunk, Inc. (2)</t>
  </si>
  <si>
    <t>Teladoc Health, Inc. (2)</t>
  </si>
  <si>
    <t>Tesla, Inc. (2)</t>
  </si>
  <si>
    <t>Textainer Group Holdings Ltd. (2)</t>
  </si>
  <si>
    <t>Trade Desk, Inc. Class A (2)</t>
  </si>
  <si>
    <t>United Rentals, Inc. (2)</t>
  </si>
  <si>
    <t>Zscaler, Inc. (2)</t>
  </si>
  <si>
    <t>Zillow Group, Inc. Class A (2)</t>
  </si>
  <si>
    <t>Zoom Video Communications, Inc. (2)</t>
  </si>
  <si>
    <t>Federated Government Obligations Fund Institutional Shares 0.01% (5)</t>
  </si>
  <si>
    <t>options</t>
  </si>
  <si>
    <t>IBB F</t>
  </si>
  <si>
    <t>IBB T</t>
  </si>
  <si>
    <t>(Cost $                   400,599)</t>
  </si>
  <si>
    <t>Waived Fees</t>
  </si>
  <si>
    <t>Subscription - Capital Trans of 8/31/2020</t>
  </si>
  <si>
    <t>Alibaba Group Holding Ltd. ADR (2)</t>
  </si>
  <si>
    <t>E-Mini S&amp;P 500 Futures September Exp.</t>
  </si>
  <si>
    <t>Apple, Inc., September 11, 2020, Call @ $132.50</t>
  </si>
  <si>
    <t>Zoom Video Communications, Inc., September 4, 2020, Call @ $330.00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</si>
</sst>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_);\(#,##0.0\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u val="single"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1" fillId="3" borderId="0" applyNumberFormat="0" applyBorder="0" applyAlignment="0" applyProtection="0"/>
    <xf numFmtId="0" fontId="2" fillId="4" borderId="0" applyNumberFormat="0" applyBorder="0" applyAlignment="0" applyProtection="0"/>
    <xf numFmtId="0" fontId="31" fillId="5" borderId="0" applyNumberFormat="0" applyBorder="0" applyAlignment="0" applyProtection="0"/>
    <xf numFmtId="0" fontId="2" fillId="6" borderId="0" applyNumberFormat="0" applyBorder="0" applyAlignment="0" applyProtection="0"/>
    <xf numFmtId="0" fontId="31" fillId="7" borderId="0" applyNumberFormat="0" applyBorder="0" applyAlignment="0" applyProtection="0"/>
    <xf numFmtId="0" fontId="2" fillId="8" borderId="0" applyNumberFormat="0" applyBorder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31" fillId="11" borderId="0" applyNumberFormat="0" applyBorder="0" applyAlignment="0" applyProtection="0"/>
    <xf numFmtId="0" fontId="2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31" fillId="15" borderId="0" applyNumberFormat="0" applyBorder="0" applyAlignment="0" applyProtection="0"/>
    <xf numFmtId="0" fontId="2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8" borderId="0" applyNumberFormat="0" applyBorder="0" applyAlignment="0" applyProtection="0"/>
    <xf numFmtId="0" fontId="31" fillId="20" borderId="0" applyNumberFormat="0" applyBorder="0" applyAlignment="0" applyProtection="0"/>
    <xf numFmtId="0" fontId="2" fillId="14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" fillId="24" borderId="0" applyNumberFormat="0" applyBorder="0" applyAlignment="0" applyProtection="0"/>
    <xf numFmtId="0" fontId="32" fillId="25" borderId="0" applyNumberFormat="0" applyBorder="0" applyAlignment="0" applyProtection="0"/>
    <xf numFmtId="0" fontId="3" fillId="16" borderId="0" applyNumberFormat="0" applyBorder="0" applyAlignment="0" applyProtection="0"/>
    <xf numFmtId="0" fontId="32" fillId="26" borderId="0" applyNumberFormat="0" applyBorder="0" applyAlignment="0" applyProtection="0"/>
    <xf numFmtId="0" fontId="3" fillId="18" borderId="0" applyNumberFormat="0" applyBorder="0" applyAlignment="0" applyProtection="0"/>
    <xf numFmtId="0" fontId="32" fillId="27" borderId="0" applyNumberFormat="0" applyBorder="0" applyAlignment="0" applyProtection="0"/>
    <xf numFmtId="0" fontId="3" fillId="28" borderId="0" applyNumberFormat="0" applyBorder="0" applyAlignment="0" applyProtection="0"/>
    <xf numFmtId="0" fontId="32" fillId="29" borderId="0" applyNumberFormat="0" applyBorder="0" applyAlignment="0" applyProtection="0"/>
    <xf numFmtId="0" fontId="3" fillId="30" borderId="0" applyNumberFormat="0" applyBorder="0" applyAlignment="0" applyProtection="0"/>
    <xf numFmtId="0" fontId="32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34" borderId="0" applyNumberFormat="0" applyBorder="0" applyAlignment="0" applyProtection="0"/>
    <xf numFmtId="0" fontId="32" fillId="35" borderId="0" applyNumberFormat="0" applyBorder="0" applyAlignment="0" applyProtection="0"/>
    <xf numFmtId="0" fontId="3" fillId="36" borderId="0" applyNumberFormat="0" applyBorder="0" applyAlignment="0" applyProtection="0"/>
    <xf numFmtId="0" fontId="32" fillId="37" borderId="0" applyNumberFormat="0" applyBorder="0" applyAlignment="0" applyProtection="0"/>
    <xf numFmtId="0" fontId="3" fillId="38" borderId="0" applyNumberFormat="0" applyBorder="0" applyAlignment="0" applyProtection="0"/>
    <xf numFmtId="0" fontId="32" fillId="39" borderId="0" applyNumberFormat="0" applyBorder="0" applyAlignment="0" applyProtection="0"/>
    <xf numFmtId="0" fontId="3" fillId="28" borderId="0" applyNumberFormat="0" applyBorder="0" applyAlignment="0" applyProtection="0"/>
    <xf numFmtId="0" fontId="32" fillId="40" borderId="0" applyNumberFormat="0" applyBorder="0" applyAlignment="0" applyProtection="0"/>
    <xf numFmtId="0" fontId="3" fillId="30" borderId="0" applyNumberFormat="0" applyBorder="0" applyAlignment="0" applyProtection="0"/>
    <xf numFmtId="0" fontId="32" fillId="41" borderId="0" applyNumberFormat="0" applyBorder="0" applyAlignment="0" applyProtection="0"/>
    <xf numFmtId="0" fontId="3" fillId="42" borderId="0" applyNumberFormat="0" applyBorder="0" applyAlignment="0" applyProtection="0"/>
    <xf numFmtId="0" fontId="32" fillId="43" borderId="0" applyNumberFormat="0" applyBorder="0" applyAlignment="0" applyProtection="0"/>
    <xf numFmtId="0" fontId="4" fillId="4" borderId="0" applyNumberFormat="0" applyBorder="0" applyAlignment="0" applyProtection="0"/>
    <xf numFmtId="0" fontId="33" fillId="44" borderId="0" applyNumberFormat="0" applyBorder="0" applyAlignment="0" applyProtection="0"/>
    <xf numFmtId="0" fontId="5" fillId="45" borderId="1" applyNumberFormat="0" applyAlignment="0" applyProtection="0"/>
    <xf numFmtId="0" fontId="34" fillId="46" borderId="2" applyNumberFormat="0" applyAlignment="0" applyProtection="0"/>
    <xf numFmtId="0" fontId="6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37" fillId="49" borderId="0" applyNumberFormat="0" applyBorder="0" applyAlignment="0" applyProtection="0"/>
    <xf numFmtId="0" fontId="10" fillId="0" borderId="5" applyNumberFormat="0" applyFill="0" applyAlignment="0" applyProtection="0"/>
    <xf numFmtId="0" fontId="38" fillId="0" borderId="6" applyNumberFormat="0" applyFill="0" applyAlignment="0" applyProtection="0"/>
    <xf numFmtId="0" fontId="11" fillId="0" borderId="7" applyNumberFormat="0" applyFill="0" applyAlignment="0" applyProtection="0"/>
    <xf numFmtId="0" fontId="39" fillId="0" borderId="8" applyNumberFormat="0" applyFill="0" applyAlignment="0" applyProtection="0"/>
    <xf numFmtId="0" fontId="12" fillId="0" borderId="9" applyNumberFormat="0" applyFill="0" applyAlignment="0" applyProtection="0"/>
    <xf numFmtId="0" fontId="40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1" applyNumberFormat="0" applyAlignment="0" applyProtection="0"/>
    <xf numFmtId="0" fontId="41" fillId="50" borderId="2" applyNumberFormat="0" applyAlignment="0" applyProtection="0"/>
    <xf numFmtId="0" fontId="15" fillId="0" borderId="11" applyNumberFormat="0" applyFill="0" applyAlignment="0" applyProtection="0"/>
    <xf numFmtId="0" fontId="42" fillId="0" borderId="12" applyNumberFormat="0" applyFill="0" applyAlignment="0" applyProtection="0"/>
    <xf numFmtId="0" fontId="16" fillId="51" borderId="0" applyNumberFormat="0" applyBorder="0" applyAlignment="0" applyProtection="0"/>
    <xf numFmtId="0" fontId="43" fillId="52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53" borderId="13" applyNumberFormat="0" applyFont="0" applyAlignment="0" applyProtection="0"/>
    <xf numFmtId="0" fontId="31" fillId="54" borderId="14" applyNumberFormat="0" applyFont="0" applyAlignment="0" applyProtection="0"/>
    <xf numFmtId="0" fontId="17" fillId="45" borderId="15" applyNumberFormat="0" applyAlignment="0" applyProtection="0"/>
    <xf numFmtId="0" fontId="44" fillId="46" borderId="16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17" applyNumberFormat="0" applyFill="0" applyAlignment="0" applyProtection="0"/>
    <xf numFmtId="0" fontId="46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37" fontId="21" fillId="0" borderId="0" xfId="0" applyNumberFormat="1" applyFont="1" applyAlignment="1">
      <alignment horizontal="center"/>
    </xf>
    <xf numFmtId="37" fontId="22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37" fontId="23" fillId="0" borderId="0" xfId="0" applyNumberFormat="1" applyFont="1" applyAlignment="1">
      <alignment horizontal="center"/>
    </xf>
    <xf numFmtId="14" fontId="22" fillId="0" borderId="0" xfId="0" applyNumberFormat="1" applyFont="1" applyAlignment="1">
      <alignment/>
    </xf>
    <xf numFmtId="37" fontId="22" fillId="0" borderId="0" xfId="0" applyNumberFormat="1" applyFont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9" fillId="0" borderId="24" xfId="0" applyFont="1" applyFill="1" applyBorder="1" applyAlignment="1">
      <alignment horizontal="right" wrapText="1"/>
    </xf>
    <xf numFmtId="3" fontId="29" fillId="0" borderId="24" xfId="0" applyNumberFormat="1" applyFont="1" applyFill="1" applyBorder="1" applyAlignment="1">
      <alignment horizontal="right" wrapText="1"/>
    </xf>
    <xf numFmtId="0" fontId="22" fillId="0" borderId="24" xfId="0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0" fontId="29" fillId="0" borderId="25" xfId="0" applyFont="1" applyFill="1" applyBorder="1" applyAlignment="1">
      <alignment horizontal="right" wrapText="1"/>
    </xf>
    <xf numFmtId="0" fontId="22" fillId="0" borderId="23" xfId="0" applyFont="1" applyBorder="1" applyAlignment="1">
      <alignment/>
    </xf>
    <xf numFmtId="0" fontId="24" fillId="0" borderId="0" xfId="95" applyFont="1" applyFill="1" applyAlignment="1">
      <alignment horizontal="left"/>
      <protection/>
    </xf>
    <xf numFmtId="0" fontId="22" fillId="0" borderId="0" xfId="0" applyFont="1" applyFill="1" applyAlignment="1">
      <alignment/>
    </xf>
    <xf numFmtId="10" fontId="22" fillId="0" borderId="0" xfId="0" applyNumberFormat="1" applyFont="1" applyAlignment="1">
      <alignment/>
    </xf>
    <xf numFmtId="10" fontId="25" fillId="0" borderId="0" xfId="0" applyNumberFormat="1" applyFont="1" applyAlignment="1">
      <alignment/>
    </xf>
    <xf numFmtId="10" fontId="22" fillId="0" borderId="0" xfId="0" applyNumberFormat="1" applyFont="1" applyFill="1" applyAlignment="1">
      <alignment/>
    </xf>
    <xf numFmtId="10" fontId="22" fillId="0" borderId="0" xfId="0" applyNumberFormat="1" applyFont="1" applyFill="1" applyBorder="1" applyAlignment="1">
      <alignment/>
    </xf>
    <xf numFmtId="10" fontId="29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/>
    </xf>
    <xf numFmtId="0" fontId="21" fillId="0" borderId="22" xfId="0" applyFont="1" applyBorder="1" applyAlignment="1">
      <alignment horizontal="center"/>
    </xf>
    <xf numFmtId="0" fontId="22" fillId="0" borderId="0" xfId="0" applyFont="1" applyAlignment="1">
      <alignment/>
    </xf>
    <xf numFmtId="37" fontId="21" fillId="0" borderId="0" xfId="0" applyNumberFormat="1" applyFont="1" applyAlignment="1">
      <alignment horizontal="right"/>
    </xf>
    <xf numFmtId="37" fontId="21" fillId="0" borderId="22" xfId="0" applyNumberFormat="1" applyFont="1" applyBorder="1" applyAlignment="1">
      <alignment horizontal="right"/>
    </xf>
    <xf numFmtId="10" fontId="21" fillId="0" borderId="0" xfId="0" applyNumberFormat="1" applyFont="1" applyAlignment="1">
      <alignment/>
    </xf>
    <xf numFmtId="39" fontId="21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0" fillId="0" borderId="0" xfId="94">
      <alignment/>
      <protection/>
    </xf>
    <xf numFmtId="37" fontId="22" fillId="0" borderId="0" xfId="94" applyNumberFormat="1" applyFont="1" applyAlignment="1">
      <alignment horizontal="right"/>
      <protection/>
    </xf>
    <xf numFmtId="10" fontId="22" fillId="0" borderId="0" xfId="94" applyNumberFormat="1" applyFont="1">
      <alignment/>
      <protection/>
    </xf>
    <xf numFmtId="0" fontId="22" fillId="0" borderId="0" xfId="94" applyFont="1" applyBorder="1" applyAlignment="1">
      <alignment/>
      <protection/>
    </xf>
    <xf numFmtId="0" fontId="22" fillId="0" borderId="0" xfId="0" applyFont="1" applyAlignment="1">
      <alignment horizontal="left"/>
    </xf>
    <xf numFmtId="37" fontId="21" fillId="0" borderId="0" xfId="0" applyNumberFormat="1" applyFont="1" applyFill="1" applyAlignment="1">
      <alignment horizontal="right"/>
    </xf>
    <xf numFmtId="37" fontId="21" fillId="0" borderId="22" xfId="0" applyNumberFormat="1" applyFont="1" applyFill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37" fontId="22" fillId="0" borderId="0" xfId="94" applyNumberFormat="1" applyFont="1" applyFill="1" applyAlignment="1">
      <alignment horizontal="right"/>
      <protection/>
    </xf>
    <xf numFmtId="0" fontId="21" fillId="0" borderId="0" xfId="0" applyFont="1" applyFill="1" applyAlignment="1">
      <alignment horizontal="center"/>
    </xf>
    <xf numFmtId="37" fontId="21" fillId="0" borderId="0" xfId="0" applyNumberFormat="1" applyFont="1" applyFill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2" fillId="0" borderId="26" xfId="0" applyNumberFormat="1" applyFont="1" applyFill="1" applyBorder="1" applyAlignment="1">
      <alignment horizontal="center"/>
    </xf>
    <xf numFmtId="37" fontId="22" fillId="0" borderId="27" xfId="0" applyNumberFormat="1" applyFont="1" applyFill="1" applyBorder="1" applyAlignment="1">
      <alignment horizontal="center"/>
    </xf>
    <xf numFmtId="4" fontId="48" fillId="0" borderId="0" xfId="0" applyNumberFormat="1" applyFont="1" applyAlignment="1">
      <alignment horizontal="right"/>
    </xf>
    <xf numFmtId="37" fontId="29" fillId="0" borderId="25" xfId="0" applyNumberFormat="1" applyFont="1" applyFill="1" applyBorder="1" applyAlignment="1">
      <alignment horizontal="right"/>
    </xf>
    <xf numFmtId="168" fontId="22" fillId="0" borderId="0" xfId="0" applyNumberFormat="1" applyFont="1" applyAlignment="1">
      <alignment/>
    </xf>
    <xf numFmtId="37" fontId="22" fillId="0" borderId="0" xfId="0" applyNumberFormat="1" applyFont="1" applyFill="1" applyAlignment="1">
      <alignment/>
    </xf>
    <xf numFmtId="0" fontId="2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4" fillId="55" borderId="0" xfId="95" applyFont="1" applyFill="1" applyAlignment="1">
      <alignment horizontal="left"/>
      <protection/>
    </xf>
    <xf numFmtId="37" fontId="22" fillId="0" borderId="0" xfId="0" applyNumberFormat="1" applyFont="1" applyAlignment="1">
      <alignment horizontal="center"/>
    </xf>
    <xf numFmtId="37" fontId="22" fillId="0" borderId="0" xfId="0" applyNumberFormat="1" applyFont="1" applyAlignment="1">
      <alignment horizontal="left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37" fontId="21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Sheet1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PageLayoutView="0" workbookViewId="0" topLeftCell="A1">
      <selection activeCell="A137" sqref="A137"/>
    </sheetView>
  </sheetViews>
  <sheetFormatPr defaultColWidth="9.140625" defaultRowHeight="12.75"/>
  <cols>
    <col min="1" max="1" width="11.140625" style="2" customWidth="1"/>
    <col min="2" max="2" width="9.140625" style="2" customWidth="1"/>
    <col min="3" max="3" width="34.28125" style="2" customWidth="1"/>
    <col min="4" max="4" width="17.421875" style="2" customWidth="1"/>
    <col min="5" max="5" width="19.421875" style="2" customWidth="1"/>
    <col min="6" max="6" width="20.421875" style="7" customWidth="1"/>
    <col min="7" max="7" width="3.57421875" style="7" customWidth="1"/>
    <col min="8" max="8" width="16.57421875" style="49" customWidth="1"/>
    <col min="9" max="9" width="9.140625" style="29" customWidth="1"/>
    <col min="10" max="11" width="11.7109375" style="2" hidden="1" customWidth="1"/>
    <col min="12" max="14" width="0" style="2" hidden="1" customWidth="1"/>
    <col min="15" max="16384" width="9.140625" style="2" customWidth="1"/>
  </cols>
  <sheetData>
    <row r="1" spans="1:14" ht="12.75">
      <c r="A1" s="69" t="s">
        <v>0</v>
      </c>
      <c r="B1" s="69"/>
      <c r="C1" s="69"/>
      <c r="D1" s="69"/>
      <c r="E1" s="69"/>
      <c r="F1" s="69"/>
      <c r="G1" s="69"/>
      <c r="H1" s="69"/>
      <c r="I1"/>
      <c r="J1"/>
      <c r="K1"/>
      <c r="L1"/>
      <c r="M1"/>
      <c r="N1"/>
    </row>
    <row r="2" spans="1:14" ht="12.75">
      <c r="A2" s="70" t="s">
        <v>51</v>
      </c>
      <c r="B2" s="70"/>
      <c r="C2" s="70"/>
      <c r="D2" s="70"/>
      <c r="E2" s="70"/>
      <c r="F2" s="70"/>
      <c r="G2" s="70"/>
      <c r="H2" s="70"/>
      <c r="I2"/>
      <c r="J2"/>
      <c r="K2"/>
      <c r="L2"/>
      <c r="M2"/>
      <c r="N2"/>
    </row>
    <row r="3" spans="1:14" ht="12.75">
      <c r="A3" s="71" t="s">
        <v>50</v>
      </c>
      <c r="B3" s="71"/>
      <c r="C3" s="71"/>
      <c r="D3" s="71"/>
      <c r="E3" s="71"/>
      <c r="F3" s="71"/>
      <c r="G3" s="71"/>
      <c r="H3" s="71"/>
      <c r="I3"/>
      <c r="J3"/>
      <c r="K3"/>
      <c r="L3"/>
      <c r="M3"/>
      <c r="N3"/>
    </row>
    <row r="5" spans="6:14" s="4" customFormat="1" ht="12.75">
      <c r="F5" s="37" t="s">
        <v>2</v>
      </c>
      <c r="G5" s="37"/>
      <c r="H5" s="47"/>
      <c r="I5" s="39"/>
      <c r="J5" s="40"/>
      <c r="K5" s="40"/>
      <c r="L5" s="40"/>
      <c r="M5" s="40"/>
      <c r="N5" s="40"/>
    </row>
    <row r="6" spans="1:14" ht="12.75">
      <c r="A6" s="72" t="s">
        <v>4</v>
      </c>
      <c r="B6" s="72"/>
      <c r="C6" s="72"/>
      <c r="D6" s="35"/>
      <c r="E6" s="35"/>
      <c r="F6" s="38" t="s">
        <v>3</v>
      </c>
      <c r="G6" s="38"/>
      <c r="H6" s="48" t="s">
        <v>1</v>
      </c>
      <c r="I6"/>
      <c r="J6"/>
      <c r="K6"/>
      <c r="L6"/>
      <c r="M6"/>
      <c r="N6"/>
    </row>
    <row r="7" spans="1:5" ht="12.75">
      <c r="A7" s="74"/>
      <c r="B7" s="74"/>
      <c r="C7" s="74"/>
      <c r="D7" s="8"/>
      <c r="E7" s="8"/>
    </row>
    <row r="8" spans="1:9" ht="12.75">
      <c r="A8" s="65" t="str">
        <f>"Common Stocks - "&amp;TEXT((H111)/$H$123,"##0.00%")</f>
        <v>Common Stocks - 91.65%</v>
      </c>
      <c r="B8" s="65"/>
      <c r="C8" s="65"/>
      <c r="D8" s="65"/>
      <c r="E8" s="65"/>
      <c r="F8" s="65"/>
      <c r="G8" s="65"/>
      <c r="H8" s="65"/>
      <c r="I8" s="29">
        <f>H111/$H$123</f>
        <v>0.9164792081753326</v>
      </c>
    </row>
    <row r="9" spans="1:5" ht="12.75">
      <c r="A9" s="34"/>
      <c r="B9" s="34"/>
      <c r="C9" s="34"/>
      <c r="D9" s="34"/>
      <c r="E9" s="34"/>
    </row>
    <row r="10" spans="1:5" ht="12.75">
      <c r="A10" s="41" t="str">
        <f>"Air Courier Services - "&amp;TEXT((H11)/$H$123,"##0.00%")</f>
        <v>Air Courier Services - 1.18%</v>
      </c>
      <c r="B10" s="41"/>
      <c r="C10" s="41"/>
      <c r="D10" s="41"/>
      <c r="E10" s="41"/>
    </row>
    <row r="11" spans="1:14" ht="12.75">
      <c r="A11" s="34" t="s">
        <v>76</v>
      </c>
      <c r="B11" s="34"/>
      <c r="C11" s="34"/>
      <c r="D11" s="34"/>
      <c r="E11" s="34"/>
      <c r="F11" s="7">
        <v>2000</v>
      </c>
      <c r="G11"/>
      <c r="H11" s="49">
        <v>50840</v>
      </c>
      <c r="I11" s="29">
        <f>H11/$H$123</f>
        <v>0.011753820800933647</v>
      </c>
      <c r="J11"/>
      <c r="K11"/>
      <c r="L11"/>
      <c r="M11"/>
      <c r="N11"/>
    </row>
    <row r="12" spans="1:5" ht="12.75">
      <c r="A12" s="34"/>
      <c r="B12" s="34"/>
      <c r="C12" s="34"/>
      <c r="D12" s="34"/>
      <c r="E12" s="34"/>
    </row>
    <row r="13" spans="1:14" ht="12.75">
      <c r="A13" s="41" t="str">
        <f>"Air Transportation, Scheduled - "&amp;TEXT((H14)/$H$123,"##0.00%")</f>
        <v>Air Transportation, Scheduled - 1.56%</v>
      </c>
      <c r="B13" s="41"/>
      <c r="C13" s="41"/>
      <c r="D13" s="41"/>
      <c r="E13" s="41"/>
      <c r="F13"/>
      <c r="G13"/>
      <c r="H13" s="50"/>
      <c r="I13"/>
      <c r="J13"/>
      <c r="K13"/>
      <c r="L13"/>
      <c r="M13"/>
      <c r="N13"/>
    </row>
    <row r="14" spans="1:14" ht="12.75">
      <c r="A14" s="34" t="s">
        <v>85</v>
      </c>
      <c r="B14" s="34"/>
      <c r="C14" s="34"/>
      <c r="D14" s="34"/>
      <c r="E14" s="34"/>
      <c r="F14" s="7">
        <v>1800</v>
      </c>
      <c r="G14"/>
      <c r="H14" s="49">
        <v>67644</v>
      </c>
      <c r="I14" s="29">
        <f>H14/$H$123</f>
        <v>0.015638777621132093</v>
      </c>
      <c r="J14"/>
      <c r="K14"/>
      <c r="L14"/>
      <c r="M14"/>
      <c r="N14"/>
    </row>
    <row r="15" spans="1:5" ht="12.75">
      <c r="A15" s="34"/>
      <c r="B15" s="34"/>
      <c r="C15" s="34"/>
      <c r="D15" s="34"/>
      <c r="E15" s="34"/>
    </row>
    <row r="16" spans="1:5" ht="12.75">
      <c r="A16" s="41" t="str">
        <f>"Communications Equipment, Nec - "&amp;TEXT((H17)/$H$123,"##0.00%")</f>
        <v>Communications Equipment, Nec - 2.39%</v>
      </c>
      <c r="B16" s="34"/>
      <c r="C16" s="34"/>
      <c r="D16" s="34"/>
      <c r="E16" s="34"/>
    </row>
    <row r="17" spans="1:9" ht="12.75">
      <c r="A17" s="45" t="s">
        <v>81</v>
      </c>
      <c r="B17" s="45"/>
      <c r="C17" s="45"/>
      <c r="D17" s="45"/>
      <c r="E17" s="45"/>
      <c r="F17" s="43">
        <v>1200</v>
      </c>
      <c r="G17" s="42"/>
      <c r="H17" s="51">
        <v>103200</v>
      </c>
      <c r="I17" s="29">
        <f>H17/$H$123</f>
        <v>0.02385905402549867</v>
      </c>
    </row>
    <row r="18" spans="1:5" ht="12.75">
      <c r="A18" s="41"/>
      <c r="B18" s="41"/>
      <c r="C18" s="41"/>
      <c r="D18" s="41"/>
      <c r="E18" s="41"/>
    </row>
    <row r="19" spans="1:5" ht="12.75">
      <c r="A19" s="41" t="str">
        <f>"Communications Software - "&amp;TEXT((H20)/$H$123,"##0.00%")</f>
        <v>Communications Software - 1.50%</v>
      </c>
      <c r="B19" s="34"/>
      <c r="C19" s="34"/>
      <c r="D19" s="34"/>
      <c r="E19" s="34"/>
    </row>
    <row r="20" spans="1:9" ht="12.75">
      <c r="A20" s="45" t="s">
        <v>94</v>
      </c>
      <c r="B20" s="45"/>
      <c r="C20" s="45"/>
      <c r="D20" s="45"/>
      <c r="E20" s="45"/>
      <c r="F20" s="43">
        <v>200</v>
      </c>
      <c r="G20" s="42"/>
      <c r="H20" s="51">
        <v>65020</v>
      </c>
      <c r="I20" s="29">
        <f>H20/$H$123</f>
        <v>0.015032128805600035</v>
      </c>
    </row>
    <row r="21" spans="1:5" ht="12.75">
      <c r="A21" s="41"/>
      <c r="B21" s="41"/>
      <c r="C21" s="41"/>
      <c r="D21" s="41"/>
      <c r="E21" s="41"/>
    </row>
    <row r="22" spans="1:5" ht="12.75">
      <c r="A22" s="41" t="str">
        <f>"Drawing And Insulating Nonferrous Wire - "&amp;TEXT((H23)/$H$123,"##0.00%")</f>
        <v>Drawing And Insulating Nonferrous Wire - 1.88%</v>
      </c>
      <c r="B22" s="34"/>
      <c r="C22" s="34"/>
      <c r="D22" s="34"/>
      <c r="E22" s="34"/>
    </row>
    <row r="23" spans="1:9" ht="12.75">
      <c r="A23" s="45" t="s">
        <v>56</v>
      </c>
      <c r="B23" s="45"/>
      <c r="C23" s="45"/>
      <c r="D23" s="45"/>
      <c r="E23" s="45"/>
      <c r="F23" s="43">
        <v>2500</v>
      </c>
      <c r="G23" s="42"/>
      <c r="H23" s="51">
        <v>81150</v>
      </c>
      <c r="I23" s="29">
        <f>H23/$H$123</f>
        <v>0.01876126195900404</v>
      </c>
    </row>
    <row r="24" spans="1:5" ht="12.75">
      <c r="A24" s="41"/>
      <c r="B24" s="41"/>
      <c r="C24" s="41"/>
      <c r="D24" s="41"/>
      <c r="E24" s="41"/>
    </row>
    <row r="25" spans="1:5" ht="12.75">
      <c r="A25" s="41" t="str">
        <f>"Electronic Components &amp; Accessories - "&amp;TEXT((H26)/$H$123,"##0.00%")</f>
        <v>Electronic Components &amp; Accessories - 4.87%</v>
      </c>
      <c r="B25" s="34"/>
      <c r="C25" s="34"/>
      <c r="D25" s="34"/>
      <c r="E25" s="34"/>
    </row>
    <row r="26" spans="1:9" ht="12.75">
      <c r="A26" s="45" t="s">
        <v>57</v>
      </c>
      <c r="B26" s="45"/>
      <c r="C26" s="45"/>
      <c r="D26" s="45"/>
      <c r="E26" s="45"/>
      <c r="F26" s="43">
        <v>1200</v>
      </c>
      <c r="G26" s="42"/>
      <c r="H26" s="51">
        <v>210600</v>
      </c>
      <c r="I26" s="29">
        <f>H26/$H$123</f>
        <v>0.04868911606366298</v>
      </c>
    </row>
    <row r="27" spans="1:5" ht="12.75">
      <c r="A27" s="41"/>
      <c r="B27" s="41"/>
      <c r="C27" s="41"/>
      <c r="D27" s="41"/>
      <c r="E27" s="41"/>
    </row>
    <row r="28" spans="1:5" ht="12.75">
      <c r="A28" s="41" t="str">
        <f>"Electronic Computers - "&amp;TEXT((H29)/$H$123,"##0.00%")</f>
        <v>Electronic Computers - 2.39%</v>
      </c>
      <c r="B28" s="34"/>
      <c r="C28" s="34"/>
      <c r="D28" s="34"/>
      <c r="E28" s="34"/>
    </row>
    <row r="29" spans="1:9" ht="12.75">
      <c r="A29" s="45" t="s">
        <v>58</v>
      </c>
      <c r="B29" s="45"/>
      <c r="C29" s="45"/>
      <c r="D29" s="45"/>
      <c r="E29" s="45"/>
      <c r="F29" s="43">
        <v>800</v>
      </c>
      <c r="G29" s="42"/>
      <c r="H29" s="51">
        <v>103232</v>
      </c>
      <c r="I29" s="29">
        <f>H29/$H$123</f>
        <v>0.023866452181785645</v>
      </c>
    </row>
    <row r="30" spans="1:5" ht="12.75">
      <c r="A30" s="41"/>
      <c r="B30" s="41"/>
      <c r="C30" s="41"/>
      <c r="D30" s="41"/>
      <c r="E30" s="41"/>
    </row>
    <row r="31" spans="1:5" ht="12.75">
      <c r="A31" s="41" t="str">
        <f>"Engines &amp; Turbines - "&amp;TEXT((H32)/$H$123,"##0.00%")</f>
        <v>Engines &amp; Turbines - 3.00%</v>
      </c>
      <c r="B31" s="34"/>
      <c r="C31" s="34"/>
      <c r="D31" s="34"/>
      <c r="E31" s="34"/>
    </row>
    <row r="32" spans="1:9" ht="12.75">
      <c r="A32" s="45" t="s">
        <v>59</v>
      </c>
      <c r="B32" s="45"/>
      <c r="C32" s="45"/>
      <c r="D32" s="45"/>
      <c r="E32" s="45"/>
      <c r="F32" s="43">
        <v>2100</v>
      </c>
      <c r="G32" s="42"/>
      <c r="H32" s="51">
        <v>129969</v>
      </c>
      <c r="I32" s="29">
        <f>H32/$H$123</f>
        <v>0.03004784295193834</v>
      </c>
    </row>
    <row r="33" spans="1:5" ht="12.75">
      <c r="A33" s="41"/>
      <c r="B33" s="41"/>
      <c r="C33" s="41"/>
      <c r="D33" s="41"/>
      <c r="E33" s="41"/>
    </row>
    <row r="34" spans="1:5" ht="12.75">
      <c r="A34" s="41" t="str">
        <f>"Gen Building Contractors - Residential Buildings - "&amp;TEXT((H35)/$H$123,"##0.00%")</f>
        <v>Gen Building Contractors - Residential Buildings - 1.38%</v>
      </c>
      <c r="B34" s="34"/>
      <c r="C34" s="34"/>
      <c r="D34" s="34"/>
      <c r="E34" s="34"/>
    </row>
    <row r="35" spans="1:9" ht="12.75">
      <c r="A35" s="45" t="s">
        <v>60</v>
      </c>
      <c r="B35" s="45"/>
      <c r="C35" s="45"/>
      <c r="D35" s="45"/>
      <c r="E35" s="45"/>
      <c r="F35" s="43">
        <v>800</v>
      </c>
      <c r="G35" s="42"/>
      <c r="H35" s="51">
        <v>59856</v>
      </c>
      <c r="I35" s="29">
        <f>H35/$H$123</f>
        <v>0.013838251334789229</v>
      </c>
    </row>
    <row r="36" spans="1:5" ht="12.75">
      <c r="A36" s="41"/>
      <c r="B36" s="41"/>
      <c r="C36" s="41"/>
      <c r="D36" s="41"/>
      <c r="E36" s="41"/>
    </row>
    <row r="37" spans="1:5" ht="12.75">
      <c r="A37" s="41" t="str">
        <f>"Motor Homes - "&amp;TEXT((H38)/$H$123,"##0.00%")</f>
        <v>Motor Homes - 1.31%</v>
      </c>
      <c r="B37" s="34"/>
      <c r="C37" s="34"/>
      <c r="D37" s="34"/>
      <c r="E37" s="34"/>
    </row>
    <row r="38" spans="1:9" ht="12.75">
      <c r="A38" s="45" t="s">
        <v>61</v>
      </c>
      <c r="B38" s="45"/>
      <c r="C38" s="45"/>
      <c r="D38" s="45"/>
      <c r="E38" s="45"/>
      <c r="F38" s="43">
        <v>600</v>
      </c>
      <c r="G38" s="42"/>
      <c r="H38" s="51">
        <v>56658</v>
      </c>
      <c r="I38" s="29">
        <f>H38/$H$123</f>
        <v>0.013098898090859531</v>
      </c>
    </row>
    <row r="39" spans="1:5" ht="12.75">
      <c r="A39" s="41"/>
      <c r="B39" s="41"/>
      <c r="C39" s="41"/>
      <c r="D39" s="41"/>
      <c r="E39" s="41"/>
    </row>
    <row r="40" spans="1:5" ht="12.75">
      <c r="A40" s="41" t="str">
        <f>"Motor Vehicles &amp; Passenger Car Bodies - "&amp;TEXT((H41)/$H$123,"##0.00%")</f>
        <v>Motor Vehicles &amp; Passenger Car Bodies - 4.61%</v>
      </c>
      <c r="B40" s="34"/>
      <c r="C40" s="34"/>
      <c r="D40" s="34"/>
      <c r="E40" s="34"/>
    </row>
    <row r="41" spans="1:9" ht="12.75">
      <c r="A41" s="45" t="s">
        <v>88</v>
      </c>
      <c r="B41" s="45"/>
      <c r="C41" s="45"/>
      <c r="D41" s="45"/>
      <c r="E41" s="45"/>
      <c r="F41" s="43">
        <v>400</v>
      </c>
      <c r="G41" s="42"/>
      <c r="H41" s="51">
        <v>199328</v>
      </c>
      <c r="I41" s="29">
        <f>H41/$H$123</f>
        <v>0.046083115511575574</v>
      </c>
    </row>
    <row r="42" spans="1:5" ht="12.75">
      <c r="A42" s="41"/>
      <c r="B42" s="41"/>
      <c r="C42" s="41"/>
      <c r="D42" s="41"/>
      <c r="E42" s="41"/>
    </row>
    <row r="43" spans="1:5" ht="12.75">
      <c r="A43" s="41" t="str">
        <f>"Printing Trades Machinery &amp; Equipment - "&amp;TEXT((H44)/$H$123,"##0.00%")</f>
        <v>Printing Trades Machinery &amp; Equipment - 1.86%</v>
      </c>
      <c r="B43" s="34"/>
      <c r="C43" s="34"/>
      <c r="D43" s="34"/>
      <c r="E43" s="34"/>
    </row>
    <row r="44" spans="1:9" ht="12.75">
      <c r="A44" s="45" t="s">
        <v>75</v>
      </c>
      <c r="B44" s="45"/>
      <c r="C44" s="45"/>
      <c r="D44" s="45"/>
      <c r="E44" s="45"/>
      <c r="F44" s="43">
        <v>1300</v>
      </c>
      <c r="G44" s="42"/>
      <c r="H44" s="51">
        <v>80509</v>
      </c>
      <c r="I44" s="29">
        <f>H44/$H$123</f>
        <v>0.018613067640880547</v>
      </c>
    </row>
    <row r="45" spans="1:5" ht="12.75">
      <c r="A45" s="41"/>
      <c r="B45" s="41"/>
      <c r="C45" s="41"/>
      <c r="D45" s="41"/>
      <c r="E45" s="41"/>
    </row>
    <row r="46" spans="1:5" ht="12.75">
      <c r="A46" s="41" t="str">
        <f>"Radio &amp; Tv Broadcasting &amp; Communications Equipment - "&amp;TEXT((H47)/$H$123,"##0.00%")</f>
        <v>Radio &amp; Tv Broadcasting &amp; Communications Equipment - 3.30%</v>
      </c>
      <c r="B46" s="34"/>
      <c r="C46" s="34"/>
      <c r="D46" s="34"/>
      <c r="E46" s="34"/>
    </row>
    <row r="47" spans="1:9" ht="12.75">
      <c r="A47" s="45" t="s">
        <v>62</v>
      </c>
      <c r="B47" s="45"/>
      <c r="C47" s="45"/>
      <c r="D47" s="45"/>
      <c r="E47" s="45"/>
      <c r="F47" s="43">
        <v>1200</v>
      </c>
      <c r="G47" s="42"/>
      <c r="H47" s="51">
        <v>142920</v>
      </c>
      <c r="I47" s="29">
        <f>H47/$H$123</f>
        <v>0.033042015516708045</v>
      </c>
    </row>
    <row r="48" spans="1:5" ht="12.75">
      <c r="A48" s="41"/>
      <c r="B48" s="41"/>
      <c r="C48" s="41"/>
      <c r="D48" s="41"/>
      <c r="E48" s="41"/>
    </row>
    <row r="49" spans="1:5" ht="12.75">
      <c r="A49" s="41" t="str">
        <f>"Railroad Equipment - "&amp;TEXT((H50)/$H$123,"##0.00%")</f>
        <v>Railroad Equipment - 2.20%</v>
      </c>
      <c r="B49" s="34"/>
      <c r="C49" s="34"/>
      <c r="D49" s="34"/>
      <c r="E49" s="34"/>
    </row>
    <row r="50" spans="1:9" ht="12.75">
      <c r="A50" s="45" t="s">
        <v>63</v>
      </c>
      <c r="B50" s="45"/>
      <c r="C50" s="45"/>
      <c r="D50" s="45"/>
      <c r="E50" s="45"/>
      <c r="F50" s="43">
        <v>3500</v>
      </c>
      <c r="G50" s="42"/>
      <c r="H50" s="51">
        <v>95165</v>
      </c>
      <c r="I50" s="29">
        <f>H50/$H$123</f>
        <v>0.022001423220315706</v>
      </c>
    </row>
    <row r="51" spans="1:5" ht="12.75">
      <c r="A51" s="41"/>
      <c r="B51" s="41"/>
      <c r="C51" s="41"/>
      <c r="D51" s="41"/>
      <c r="E51" s="41"/>
    </row>
    <row r="52" spans="1:5" ht="12.75">
      <c r="A52" s="41" t="str">
        <f>"Railroads, Line-Haul Operating - "&amp;TEXT((H56)/$H$123,"##0.00%")</f>
        <v>Railroads, Line-Haul Operating - 3.07%</v>
      </c>
      <c r="B52" s="34"/>
      <c r="C52" s="34"/>
      <c r="D52" s="34"/>
      <c r="E52" s="34"/>
    </row>
    <row r="53" spans="1:9" ht="12.75">
      <c r="A53" s="45" t="s">
        <v>64</v>
      </c>
      <c r="B53" s="45"/>
      <c r="C53" s="45"/>
      <c r="D53" s="45"/>
      <c r="E53" s="45"/>
      <c r="F53" s="43">
        <v>200</v>
      </c>
      <c r="G53" s="42"/>
      <c r="H53" s="51">
        <v>36408</v>
      </c>
      <c r="I53" s="2"/>
    </row>
    <row r="54" spans="1:8" ht="12.75">
      <c r="A54" s="45" t="s">
        <v>69</v>
      </c>
      <c r="B54" s="45"/>
      <c r="C54" s="45"/>
      <c r="D54" s="45"/>
      <c r="E54" s="45"/>
      <c r="F54" s="43">
        <v>500</v>
      </c>
      <c r="G54" s="42"/>
      <c r="H54" s="51">
        <v>96220</v>
      </c>
    </row>
    <row r="55" spans="1:8" ht="12.75">
      <c r="A55" s="45"/>
      <c r="B55" s="45"/>
      <c r="C55" s="45"/>
      <c r="D55" s="45"/>
      <c r="E55" s="45"/>
      <c r="F55" s="43"/>
      <c r="G55" s="42"/>
      <c r="H55" s="51"/>
    </row>
    <row r="56" spans="1:9" ht="12.75">
      <c r="A56" s="41"/>
      <c r="B56" s="41"/>
      <c r="C56" s="41"/>
      <c r="D56" s="41"/>
      <c r="E56" s="41"/>
      <c r="H56" s="49">
        <f>SUM(H53:H55)</f>
        <v>132628</v>
      </c>
      <c r="I56" s="29">
        <f>H56/$H$123</f>
        <v>0.03066258350090928</v>
      </c>
    </row>
    <row r="57" spans="1:5" ht="12.75">
      <c r="A57" s="41"/>
      <c r="B57" s="41"/>
      <c r="C57" s="41"/>
      <c r="D57" s="41"/>
      <c r="E57" s="41"/>
    </row>
    <row r="58" spans="1:5" ht="12.75">
      <c r="A58" s="41" t="str">
        <f>"Real Estate Agents &amp; Managers (For Others) - "&amp;TEXT((H59)/$H$123,"##0.00%")</f>
        <v>Real Estate Agents &amp; Managers (For Others) - 1.98%</v>
      </c>
      <c r="B58" s="34"/>
      <c r="C58" s="34"/>
      <c r="D58" s="34"/>
      <c r="E58" s="34"/>
    </row>
    <row r="59" spans="1:9" ht="12.75">
      <c r="A59" s="45" t="s">
        <v>83</v>
      </c>
      <c r="B59" s="45"/>
      <c r="C59" s="45"/>
      <c r="D59" s="45"/>
      <c r="E59" s="45"/>
      <c r="F59" s="43">
        <v>1800</v>
      </c>
      <c r="G59" s="42"/>
      <c r="H59" s="51">
        <v>85626</v>
      </c>
      <c r="I59" s="29">
        <f>H59/$H$123</f>
        <v>0.019796079069644857</v>
      </c>
    </row>
    <row r="60" spans="1:5" ht="12.75">
      <c r="A60" s="41"/>
      <c r="B60" s="41"/>
      <c r="C60" s="41"/>
      <c r="D60" s="41"/>
      <c r="E60" s="41"/>
    </row>
    <row r="61" spans="1:5" ht="12.75">
      <c r="A61" s="41" t="str">
        <f>"Retail-Auto Dealers &amp; Gasoline Stations - "&amp;TEXT((H62)/$H$123,"##0.00%")</f>
        <v>Retail-Auto Dealers &amp; Gasoline Stations - 3.36%</v>
      </c>
      <c r="B61" s="34"/>
      <c r="C61" s="34"/>
      <c r="D61" s="34"/>
      <c r="E61" s="34"/>
    </row>
    <row r="62" spans="1:9" ht="12.75">
      <c r="A62" s="45" t="s">
        <v>65</v>
      </c>
      <c r="B62" s="45"/>
      <c r="C62" s="45"/>
      <c r="D62" s="45"/>
      <c r="E62" s="45"/>
      <c r="F62" s="43">
        <v>5000</v>
      </c>
      <c r="G62" s="42"/>
      <c r="H62" s="51">
        <v>145300</v>
      </c>
      <c r="I62" s="29">
        <f>H62/$H$123</f>
        <v>0.033592253390551906</v>
      </c>
    </row>
    <row r="63" spans="1:5" ht="12.75">
      <c r="A63" s="41"/>
      <c r="B63" s="41"/>
      <c r="C63" s="41"/>
      <c r="D63" s="41"/>
      <c r="E63" s="41"/>
    </row>
    <row r="64" spans="1:5" ht="12.75">
      <c r="A64" s="41" t="str">
        <f>"Retail-Catalog &amp; Mail-Order Houses - "&amp;TEXT((H65)/$H$123,"##0.00%")</f>
        <v>Retail-Catalog &amp; Mail-Order Houses - 5.58%</v>
      </c>
      <c r="B64" s="34"/>
      <c r="C64" s="34"/>
      <c r="D64" s="34"/>
      <c r="E64" s="34"/>
    </row>
    <row r="65" spans="1:9" ht="12.75">
      <c r="A65" s="45" t="s">
        <v>77</v>
      </c>
      <c r="B65" s="45"/>
      <c r="C65" s="45"/>
      <c r="D65" s="45"/>
      <c r="E65" s="45"/>
      <c r="F65" s="43">
        <v>70</v>
      </c>
      <c r="G65" s="42"/>
      <c r="H65" s="51">
        <v>241567</v>
      </c>
      <c r="I65" s="29">
        <f>H65/$H$123</f>
        <v>0.05584845061800036</v>
      </c>
    </row>
    <row r="66" spans="1:5" ht="12.75">
      <c r="A66" s="41"/>
      <c r="B66" s="41"/>
      <c r="C66" s="41"/>
      <c r="D66" s="41"/>
      <c r="E66" s="41"/>
    </row>
    <row r="67" spans="1:5" ht="12.75">
      <c r="A67" s="41" t="str">
        <f>"Semiconductors &amp; Related Devices - "&amp;TEXT((H71)/$H$123,"##0.00%")</f>
        <v>Semiconductors &amp; Related Devices - 6.03%</v>
      </c>
      <c r="B67" s="34"/>
      <c r="C67" s="34"/>
      <c r="D67" s="34"/>
      <c r="E67" s="34"/>
    </row>
    <row r="68" spans="1:9" ht="12.75">
      <c r="A68" s="45" t="s">
        <v>82</v>
      </c>
      <c r="B68" s="45"/>
      <c r="C68" s="45"/>
      <c r="D68" s="45"/>
      <c r="E68" s="45"/>
      <c r="F68" s="43">
        <v>1200</v>
      </c>
      <c r="G68" s="42"/>
      <c r="H68" s="51">
        <v>153924</v>
      </c>
      <c r="I68" s="44"/>
    </row>
    <row r="69" spans="1:9" ht="12.75">
      <c r="A69" s="45" t="s">
        <v>66</v>
      </c>
      <c r="B69" s="45"/>
      <c r="C69" s="45"/>
      <c r="D69" s="45"/>
      <c r="E69" s="45"/>
      <c r="F69" s="43">
        <v>200</v>
      </c>
      <c r="G69" s="42"/>
      <c r="H69" s="51">
        <v>106996</v>
      </c>
      <c r="I69" s="44"/>
    </row>
    <row r="70" spans="1:5" ht="12.75">
      <c r="A70" s="34"/>
      <c r="B70" s="34"/>
      <c r="C70" s="34"/>
      <c r="D70" s="34"/>
      <c r="E70" s="34"/>
    </row>
    <row r="71" spans="1:9" ht="12.75">
      <c r="A71" s="34"/>
      <c r="B71" s="34"/>
      <c r="C71" s="34"/>
      <c r="D71" s="34"/>
      <c r="E71" s="34"/>
      <c r="H71" s="49">
        <f>SUM(H68:H70)</f>
        <v>260920</v>
      </c>
      <c r="I71" s="29">
        <f>H71/$H$123</f>
        <v>0.060322716824933266</v>
      </c>
    </row>
    <row r="72" spans="1:5" ht="12.75">
      <c r="A72" s="34"/>
      <c r="B72" s="34"/>
      <c r="C72" s="34"/>
      <c r="D72" s="34"/>
      <c r="E72" s="34"/>
    </row>
    <row r="73" spans="1:5" ht="12.75">
      <c r="A73" s="41" t="str">
        <f>"Services-Business Services, Nec - "&amp;TEXT((H77)/$H$123,"##0.00%")</f>
        <v>Services-Business Services, Nec - 8.23%</v>
      </c>
      <c r="B73" s="34"/>
      <c r="C73" s="34"/>
      <c r="D73" s="34"/>
      <c r="E73" s="34"/>
    </row>
    <row r="74" spans="1:9" ht="12.75">
      <c r="A74" s="45" t="s">
        <v>102</v>
      </c>
      <c r="B74" s="45"/>
      <c r="C74" s="45"/>
      <c r="D74" s="45"/>
      <c r="E74" s="45"/>
      <c r="F74" s="43">
        <v>400</v>
      </c>
      <c r="G74" s="42"/>
      <c r="H74" s="51">
        <v>114812</v>
      </c>
      <c r="I74" s="44"/>
    </row>
    <row r="75" spans="1:9" ht="12.75">
      <c r="A75" s="45" t="s">
        <v>93</v>
      </c>
      <c r="B75" s="45"/>
      <c r="C75" s="45"/>
      <c r="D75" s="45"/>
      <c r="E75" s="45"/>
      <c r="F75" s="43">
        <v>2826</v>
      </c>
      <c r="G75" s="42"/>
      <c r="H75" s="51">
        <v>241001</v>
      </c>
      <c r="I75" s="44"/>
    </row>
    <row r="76" spans="1:5" ht="12.75">
      <c r="A76" s="34"/>
      <c r="B76" s="34"/>
      <c r="C76" s="34"/>
      <c r="D76" s="34"/>
      <c r="E76" s="34"/>
    </row>
    <row r="77" spans="1:9" ht="12.75">
      <c r="A77" s="34"/>
      <c r="B77" s="34"/>
      <c r="C77" s="34"/>
      <c r="D77" s="34"/>
      <c r="E77" s="34"/>
      <c r="H77" s="49">
        <f>SUM(H74:H76)</f>
        <v>355813</v>
      </c>
      <c r="I77" s="29">
        <f>H77/$H$123</f>
        <v>0.08226125571680967</v>
      </c>
    </row>
    <row r="78" spans="1:5" ht="12.75">
      <c r="A78" s="34"/>
      <c r="B78" s="34"/>
      <c r="C78" s="34"/>
      <c r="D78" s="34"/>
      <c r="E78" s="34"/>
    </row>
    <row r="79" spans="1:5" ht="12.75">
      <c r="A79" s="41" t="str">
        <f>"Services-Computer Programming Services - "&amp;TEXT((H80)/$H$123,"##0.00%")</f>
        <v>Services-Computer Programming Services - 1.99%</v>
      </c>
      <c r="B79" s="34"/>
      <c r="C79" s="34"/>
      <c r="D79" s="34"/>
      <c r="E79" s="34"/>
    </row>
    <row r="80" spans="1:9" ht="12.75">
      <c r="A80" s="45" t="s">
        <v>92</v>
      </c>
      <c r="B80" s="45"/>
      <c r="C80" s="45"/>
      <c r="D80" s="45"/>
      <c r="E80" s="45"/>
      <c r="F80" s="43">
        <v>600</v>
      </c>
      <c r="G80" s="42"/>
      <c r="H80" s="51">
        <v>86004</v>
      </c>
      <c r="I80" s="29">
        <f>H80/$H$123</f>
        <v>0.019883469790784765</v>
      </c>
    </row>
    <row r="81" spans="1:5" ht="12.75">
      <c r="A81" s="41"/>
      <c r="B81" s="41"/>
      <c r="C81" s="41"/>
      <c r="D81" s="41"/>
      <c r="E81" s="41"/>
    </row>
    <row r="82" spans="1:5" ht="12.75">
      <c r="A82" s="41" t="str">
        <f>"Services-Computer Programming, Data Processing, Etc. - "&amp;TEXT((H86)/$H$123,"##0.00%")</f>
        <v>Services-Computer Programming, Data Processing, Etc. - 4.69%</v>
      </c>
      <c r="B82" s="34"/>
      <c r="C82" s="34"/>
      <c r="D82" s="34"/>
      <c r="E82" s="34"/>
    </row>
    <row r="83" spans="1:9" ht="12.75">
      <c r="A83" s="45" t="s">
        <v>80</v>
      </c>
      <c r="B83" s="45"/>
      <c r="C83" s="45"/>
      <c r="D83" s="45"/>
      <c r="E83" s="45"/>
      <c r="F83" s="43">
        <v>200</v>
      </c>
      <c r="G83" s="42"/>
      <c r="H83" s="51">
        <v>58640</v>
      </c>
      <c r="I83" s="44"/>
    </row>
    <row r="84" spans="1:9" ht="12.75">
      <c r="A84" s="45" t="s">
        <v>90</v>
      </c>
      <c r="B84" s="45"/>
      <c r="C84" s="45"/>
      <c r="D84" s="45"/>
      <c r="E84" s="45"/>
      <c r="F84" s="43">
        <v>300</v>
      </c>
      <c r="G84" s="42"/>
      <c r="H84" s="51">
        <v>144390</v>
      </c>
      <c r="I84" s="44"/>
    </row>
    <row r="85" spans="1:5" ht="12.75">
      <c r="A85" s="34"/>
      <c r="B85" s="34"/>
      <c r="C85" s="34"/>
      <c r="D85" s="34"/>
      <c r="E85" s="34"/>
    </row>
    <row r="86" spans="1:9" ht="12.75">
      <c r="A86" s="34"/>
      <c r="B86" s="34"/>
      <c r="C86" s="34"/>
      <c r="D86" s="34"/>
      <c r="E86" s="34"/>
      <c r="H86" s="49">
        <f>SUM(H83:H85)</f>
        <v>203030</v>
      </c>
      <c r="I86" s="29">
        <f>H86/$H$123</f>
        <v>0.04693898971702515</v>
      </c>
    </row>
    <row r="87" spans="1:5" ht="12.75">
      <c r="A87" s="34"/>
      <c r="B87" s="34"/>
      <c r="C87" s="34"/>
      <c r="D87" s="34"/>
      <c r="E87" s="34"/>
    </row>
    <row r="88" spans="1:5" ht="12.75">
      <c r="A88" s="41" t="str">
        <f>"Services-Equipment Rental &amp; Leasing, Nec - "&amp;TEXT((H92)/$H$123,"##0.00%")</f>
        <v>Services-Equipment Rental &amp; Leasing, Nec - 4.77%</v>
      </c>
      <c r="B88" s="34"/>
      <c r="C88" s="34"/>
      <c r="D88" s="34"/>
      <c r="E88" s="34"/>
    </row>
    <row r="89" spans="1:9" ht="12.75">
      <c r="A89" s="45" t="s">
        <v>89</v>
      </c>
      <c r="B89" s="45"/>
      <c r="C89" s="45"/>
      <c r="D89" s="45"/>
      <c r="E89" s="45"/>
      <c r="F89" s="43">
        <v>7000</v>
      </c>
      <c r="G89" s="42"/>
      <c r="H89" s="51">
        <v>82180</v>
      </c>
      <c r="I89" s="44"/>
    </row>
    <row r="90" spans="1:9" ht="12.75">
      <c r="A90" s="45" t="s">
        <v>91</v>
      </c>
      <c r="B90" s="45"/>
      <c r="C90" s="45"/>
      <c r="D90" s="45"/>
      <c r="E90" s="45"/>
      <c r="F90" s="43">
        <v>700</v>
      </c>
      <c r="G90" s="42"/>
      <c r="H90" s="51">
        <v>123935</v>
      </c>
      <c r="I90" s="44"/>
    </row>
    <row r="91" spans="1:5" ht="12.75">
      <c r="A91" s="34"/>
      <c r="B91" s="34"/>
      <c r="C91" s="34"/>
      <c r="D91" s="34"/>
      <c r="E91" s="34"/>
    </row>
    <row r="92" spans="1:9" ht="12.75">
      <c r="A92" s="34"/>
      <c r="B92" s="34"/>
      <c r="C92" s="34"/>
      <c r="D92" s="34"/>
      <c r="E92" s="34"/>
      <c r="H92" s="49">
        <f>SUM(H89:H91)</f>
        <v>206115</v>
      </c>
      <c r="I92" s="29">
        <f>H92/$H$123</f>
        <v>0.047652218221566456</v>
      </c>
    </row>
    <row r="93" spans="1:5" ht="12.75">
      <c r="A93" s="34"/>
      <c r="B93" s="34"/>
      <c r="C93" s="34"/>
      <c r="D93" s="34"/>
      <c r="E93" s="34"/>
    </row>
    <row r="94" spans="1:5" ht="12.75">
      <c r="A94" s="41" t="str">
        <f>"Services-Offices &amp; Clinics Of Doctors Of Medicine - "&amp;TEXT((H95)/$H$123,"##0.00%")</f>
        <v>Services-Offices &amp; Clinics Of Doctors Of Medicine - 1.99%</v>
      </c>
      <c r="B94" s="34"/>
      <c r="C94" s="34"/>
      <c r="D94" s="34"/>
      <c r="E94" s="34"/>
    </row>
    <row r="95" spans="1:9" ht="12.75">
      <c r="A95" s="45" t="s">
        <v>87</v>
      </c>
      <c r="B95" s="45"/>
      <c r="C95" s="45"/>
      <c r="D95" s="45"/>
      <c r="E95" s="45"/>
      <c r="F95" s="43">
        <v>400</v>
      </c>
      <c r="G95" s="42"/>
      <c r="H95" s="51">
        <v>86276</v>
      </c>
      <c r="I95" s="29">
        <f>H95/$H$123</f>
        <v>0.019946354119224064</v>
      </c>
    </row>
    <row r="96" spans="1:5" ht="12.75">
      <c r="A96" s="41"/>
      <c r="B96" s="41"/>
      <c r="C96" s="41"/>
      <c r="D96" s="41"/>
      <c r="E96" s="41"/>
    </row>
    <row r="97" spans="1:5" ht="12.75">
      <c r="A97" s="41" t="str">
        <f>"Services-Prepackaged Software - "&amp;TEXT((H103)/$H$123,"##0.00%")</f>
        <v>Services-Prepackaged Software - 12.48%</v>
      </c>
      <c r="B97" s="34"/>
      <c r="C97" s="34"/>
      <c r="D97" s="34"/>
      <c r="E97" s="34"/>
    </row>
    <row r="98" spans="1:9" ht="12.75">
      <c r="A98" s="45" t="s">
        <v>79</v>
      </c>
      <c r="B98" s="45"/>
      <c r="C98" s="45"/>
      <c r="D98" s="45"/>
      <c r="E98" s="45"/>
      <c r="F98" s="43">
        <v>1900</v>
      </c>
      <c r="G98" s="42"/>
      <c r="H98" s="51">
        <v>238887</v>
      </c>
      <c r="I98" s="44"/>
    </row>
    <row r="99" spans="1:9" ht="12.75">
      <c r="A99" s="45" t="s">
        <v>67</v>
      </c>
      <c r="B99" s="45"/>
      <c r="C99" s="45"/>
      <c r="D99" s="45"/>
      <c r="E99" s="45"/>
      <c r="F99" s="43">
        <v>800</v>
      </c>
      <c r="G99" s="42"/>
      <c r="H99" s="51">
        <v>180424</v>
      </c>
      <c r="I99" s="44"/>
    </row>
    <row r="100" spans="1:9" ht="12.75">
      <c r="A100" s="45" t="s">
        <v>84</v>
      </c>
      <c r="B100" s="45"/>
      <c r="C100" s="45"/>
      <c r="D100" s="45"/>
      <c r="E100" s="45"/>
      <c r="F100" s="43">
        <v>200</v>
      </c>
      <c r="G100" s="42"/>
      <c r="H100" s="51">
        <v>54530</v>
      </c>
      <c r="I100" s="44"/>
    </row>
    <row r="101" spans="1:9" ht="12.75">
      <c r="A101" s="45" t="s">
        <v>86</v>
      </c>
      <c r="B101" s="45"/>
      <c r="C101" s="45"/>
      <c r="D101" s="45"/>
      <c r="E101" s="45"/>
      <c r="F101" s="43">
        <v>300</v>
      </c>
      <c r="G101" s="42"/>
      <c r="H101" s="51">
        <v>65799</v>
      </c>
      <c r="I101" s="44"/>
    </row>
    <row r="102" spans="1:5" ht="12.75">
      <c r="A102" s="34"/>
      <c r="B102" s="34"/>
      <c r="C102" s="34"/>
      <c r="D102" s="34"/>
      <c r="E102" s="34"/>
    </row>
    <row r="103" spans="1:12" ht="12.75">
      <c r="A103" s="34"/>
      <c r="B103" s="34"/>
      <c r="C103" s="34"/>
      <c r="D103" s="34"/>
      <c r="E103" s="34"/>
      <c r="H103" s="49">
        <f>SUM(H98:H101)</f>
        <v>539640</v>
      </c>
      <c r="I103" s="29">
        <f>H103/$H$123</f>
        <v>0.12476065808449711</v>
      </c>
      <c r="L103" s="2">
        <v>1000</v>
      </c>
    </row>
    <row r="104" spans="1:12" ht="12.75">
      <c r="A104" s="34"/>
      <c r="B104" s="34"/>
      <c r="C104" s="34"/>
      <c r="D104" s="34"/>
      <c r="E104" s="34"/>
      <c r="L104" s="2">
        <v>6.84</v>
      </c>
    </row>
    <row r="105" spans="1:12" ht="12.75">
      <c r="A105" s="41" t="str">
        <f>"Special Industry Machinery, Nec - "&amp;TEXT((H106)/$H$123,"##0.00%")</f>
        <v>Special Industry Machinery, Nec - 1.56%</v>
      </c>
      <c r="B105" s="34"/>
      <c r="C105" s="34"/>
      <c r="D105" s="34"/>
      <c r="E105" s="34"/>
      <c r="L105" s="2">
        <v>2107</v>
      </c>
    </row>
    <row r="106" spans="1:12" ht="12.75">
      <c r="A106" s="45" t="s">
        <v>68</v>
      </c>
      <c r="B106" s="45"/>
      <c r="C106" s="45"/>
      <c r="D106" s="45"/>
      <c r="E106" s="45"/>
      <c r="F106" s="43">
        <v>200</v>
      </c>
      <c r="G106" s="42"/>
      <c r="H106" s="51">
        <v>67268</v>
      </c>
      <c r="I106" s="29">
        <f>H106/$H$123</f>
        <v>0.015551849284760121</v>
      </c>
      <c r="L106" s="2">
        <v>171682.01</v>
      </c>
    </row>
    <row r="107" spans="1:12" ht="12.75">
      <c r="A107" s="41"/>
      <c r="B107" s="41"/>
      <c r="C107" s="41"/>
      <c r="D107" s="41"/>
      <c r="E107" s="41"/>
      <c r="L107" s="2">
        <v>2513.06</v>
      </c>
    </row>
    <row r="108" spans="1:12" ht="12.75">
      <c r="A108" s="41" t="str">
        <f>"Telephone &amp; Telegraph Apparatus - "&amp;TEXT((H109)/$H$123,"##0.00%")</f>
        <v>Telephone &amp; Telegraph Apparatus - 2.49%</v>
      </c>
      <c r="B108" s="34"/>
      <c r="C108" s="34"/>
      <c r="D108" s="34"/>
      <c r="E108" s="34"/>
      <c r="L108" s="2">
        <v>621.28</v>
      </c>
    </row>
    <row r="109" spans="1:12" ht="12.75">
      <c r="A109" s="45" t="s">
        <v>78</v>
      </c>
      <c r="B109" s="45"/>
      <c r="C109" s="45"/>
      <c r="D109" s="45"/>
      <c r="E109" s="45"/>
      <c r="F109" s="43">
        <v>1900</v>
      </c>
      <c r="G109" s="42"/>
      <c r="H109" s="51">
        <v>107863</v>
      </c>
      <c r="I109" s="29">
        <f>H109/$H$123</f>
        <v>0.024937104111941503</v>
      </c>
      <c r="L109" s="17">
        <v>14353.54</v>
      </c>
    </row>
    <row r="110" spans="1:12" ht="12.75">
      <c r="A110" s="41"/>
      <c r="B110" s="41"/>
      <c r="C110" s="41"/>
      <c r="D110" s="41"/>
      <c r="E110" s="41"/>
      <c r="L110" s="2">
        <f>SUM(L103:L109)</f>
        <v>192283.73</v>
      </c>
    </row>
    <row r="111" spans="1:12" ht="12.75">
      <c r="A111" s="34" t="s">
        <v>49</v>
      </c>
      <c r="B111" s="34"/>
      <c r="C111" s="34"/>
      <c r="D111" s="34"/>
      <c r="E111" s="34"/>
      <c r="F111" s="7" t="s">
        <v>72</v>
      </c>
      <c r="H111" s="49">
        <f>H11+H14+H17+H32+H71+H20+H26+H29+H35+H38+H41+H44+H47+H50+H56+H59+H62+H65+H77+H80+H86+H92+H95+H103+H106+H109+H23</f>
        <v>3964141</v>
      </c>
      <c r="J111" s="57">
        <v>3241246.0499999993</v>
      </c>
      <c r="K111" s="57">
        <v>3964141.48</v>
      </c>
      <c r="L111" s="17">
        <v>-484797.72</v>
      </c>
    </row>
    <row r="112" spans="1:12" ht="12.75">
      <c r="A112" s="36"/>
      <c r="B112" s="36"/>
      <c r="C112" s="36"/>
      <c r="D112" s="36"/>
      <c r="E112" s="36"/>
      <c r="L112" s="2">
        <f>SUM(L110:L111)</f>
        <v>-292513.99</v>
      </c>
    </row>
    <row r="113" spans="1:13" ht="12.75">
      <c r="A113" s="65" t="str">
        <f>"Money Market Registered Investment Companies - "&amp;TEXT((H117)/$H$123,"##0.00%")</f>
        <v>Money Market Registered Investment Companies - 1.12%</v>
      </c>
      <c r="B113" s="65"/>
      <c r="C113" s="65"/>
      <c r="D113" s="65"/>
      <c r="E113" s="65"/>
      <c r="F113" s="65"/>
      <c r="G113" s="65"/>
      <c r="H113" s="65"/>
      <c r="L113" s="17">
        <v>-5600</v>
      </c>
      <c r="M113" s="2" t="s">
        <v>96</v>
      </c>
    </row>
    <row r="114" spans="1:12" ht="12.75">
      <c r="A114" s="61"/>
      <c r="B114" s="61"/>
      <c r="C114" s="61"/>
      <c r="D114" s="61"/>
      <c r="E114" s="61"/>
      <c r="L114" s="2">
        <f>SUM(L112:L113)</f>
        <v>-298113.99</v>
      </c>
    </row>
    <row r="115" spans="1:13" ht="12.75">
      <c r="A115" s="63" t="s">
        <v>95</v>
      </c>
      <c r="B115" s="63"/>
      <c r="C115" s="63"/>
      <c r="D115" s="63"/>
      <c r="E115" s="63"/>
      <c r="F115" s="7">
        <v>48506</v>
      </c>
      <c r="H115" s="49">
        <v>48506</v>
      </c>
      <c r="I115" s="29">
        <f>H115/$H$123</f>
        <v>0.01121421777675231</v>
      </c>
      <c r="L115" s="2">
        <v>129959.86</v>
      </c>
      <c r="M115" s="2" t="s">
        <v>97</v>
      </c>
    </row>
    <row r="116" spans="1:13" ht="12.75">
      <c r="A116" s="63"/>
      <c r="B116" s="63"/>
      <c r="C116" s="63"/>
      <c r="D116" s="63"/>
      <c r="E116" s="63"/>
      <c r="L116" s="17">
        <v>60368</v>
      </c>
      <c r="M116" s="2" t="s">
        <v>98</v>
      </c>
    </row>
    <row r="117" spans="1:12" ht="12.75">
      <c r="A117" s="63" t="s">
        <v>42</v>
      </c>
      <c r="B117" s="63"/>
      <c r="C117" s="63"/>
      <c r="D117" s="63"/>
      <c r="E117" s="63"/>
      <c r="F117" s="7" t="s">
        <v>55</v>
      </c>
      <c r="H117" s="49">
        <f>SUM(H115:H116)</f>
        <v>48506</v>
      </c>
      <c r="I117" s="29">
        <f>H117/$H$123</f>
        <v>0.01121421777675231</v>
      </c>
      <c r="J117" s="2">
        <v>48506.43</v>
      </c>
      <c r="K117" s="2">
        <v>48506.43</v>
      </c>
      <c r="L117" s="2">
        <f>SUM(L114:L116)</f>
        <v>-107786.13</v>
      </c>
    </row>
    <row r="118" spans="1:13" ht="12.75">
      <c r="A118" s="63"/>
      <c r="B118" s="63"/>
      <c r="C118" s="63"/>
      <c r="D118" s="63"/>
      <c r="E118" s="63"/>
      <c r="L118" s="9">
        <v>174.91</v>
      </c>
      <c r="M118" s="9" t="s">
        <v>100</v>
      </c>
    </row>
    <row r="119" spans="1:12" ht="12.75">
      <c r="A119" s="73" t="str">
        <f>"Total Investments - "&amp;TEXT((H119)/$H$123,"##.00%")</f>
        <v>Total Investments - 102.41%</v>
      </c>
      <c r="B119" s="73"/>
      <c r="C119" s="73"/>
      <c r="D119" s="73"/>
      <c r="E119" s="73"/>
      <c r="F119" s="7" t="s">
        <v>73</v>
      </c>
      <c r="H119" s="49">
        <f>+H111+H117+F135</f>
        <v>4429712</v>
      </c>
      <c r="I119" s="29">
        <f>H119/$H$123</f>
        <v>1.024115677571703</v>
      </c>
      <c r="L119" s="2">
        <f>SUM(L117:L118)</f>
        <v>-107611.22</v>
      </c>
    </row>
    <row r="120" spans="1:13" ht="12.75">
      <c r="A120" s="63"/>
      <c r="B120" s="63"/>
      <c r="C120" s="63"/>
      <c r="D120" s="63"/>
      <c r="E120" s="63"/>
      <c r="L120" s="2">
        <v>3300</v>
      </c>
      <c r="M120" s="2" t="s">
        <v>101</v>
      </c>
    </row>
    <row r="121" spans="1:12" ht="12.75">
      <c r="A121" s="63" t="str">
        <f>"Other Assets less Liabilities - "&amp;TEXT((H121)/$H$123,"##.00%")</f>
        <v>Other Assets less Liabilities - -2.41%</v>
      </c>
      <c r="B121" s="63"/>
      <c r="C121" s="63"/>
      <c r="D121" s="63"/>
      <c r="E121" s="63"/>
      <c r="H121" s="49">
        <v>-104310</v>
      </c>
      <c r="I121" s="29">
        <f>H121/$H$123</f>
        <v>-0.024115677571703163</v>
      </c>
      <c r="J121" s="2">
        <v>4322101.69</v>
      </c>
      <c r="L121" s="2">
        <f>SUM(L119:L120)</f>
        <v>-104311.22</v>
      </c>
    </row>
    <row r="122" spans="1:10" ht="12.75">
      <c r="A122" s="68"/>
      <c r="B122" s="68"/>
      <c r="C122" s="68"/>
      <c r="D122" s="68"/>
      <c r="E122" s="68"/>
      <c r="J122" s="17">
        <v>3300</v>
      </c>
    </row>
    <row r="123" spans="1:11" ht="12.75">
      <c r="A123" s="63" t="str">
        <f>"Total Net Assets - "&amp;TEXT((H123)/$H$123,"##.00%")</f>
        <v>Total Net Assets - 100.00%</v>
      </c>
      <c r="B123" s="63"/>
      <c r="C123" s="63"/>
      <c r="D123" s="63"/>
      <c r="E123" s="63"/>
      <c r="H123" s="49">
        <f>H119+H121</f>
        <v>4325402</v>
      </c>
      <c r="I123" s="29">
        <f>H123/$H$123</f>
        <v>1</v>
      </c>
      <c r="J123" s="2">
        <f>SUM(J121:J122)</f>
        <v>4325401.69</v>
      </c>
      <c r="K123" s="12">
        <f>H123-J123</f>
        <v>0.30999999959021807</v>
      </c>
    </row>
    <row r="124" spans="1:5" ht="12.75">
      <c r="A124" s="63"/>
      <c r="B124" s="63"/>
      <c r="C124" s="63"/>
      <c r="D124" s="63"/>
      <c r="E124" s="63"/>
    </row>
    <row r="125" spans="1:8" ht="12.75">
      <c r="A125" s="65" t="s">
        <v>44</v>
      </c>
      <c r="B125" s="65"/>
      <c r="C125" s="65"/>
      <c r="D125" s="65"/>
      <c r="E125" s="65"/>
      <c r="F125" s="65"/>
      <c r="G125" s="65"/>
      <c r="H125" s="65"/>
    </row>
    <row r="127" ht="12.75">
      <c r="H127" s="52" t="s">
        <v>6</v>
      </c>
    </row>
    <row r="128" ht="12.75">
      <c r="H128" s="53" t="s">
        <v>7</v>
      </c>
    </row>
    <row r="129" spans="4:8" ht="12.75">
      <c r="D129" s="1" t="s">
        <v>12</v>
      </c>
      <c r="F129" s="6" t="s">
        <v>9</v>
      </c>
      <c r="G129" s="6"/>
      <c r="H129" s="53" t="s">
        <v>5</v>
      </c>
    </row>
    <row r="130" spans="4:9" s="9" customFormat="1" ht="12.75">
      <c r="D130" s="3" t="s">
        <v>13</v>
      </c>
      <c r="E130" s="3" t="s">
        <v>11</v>
      </c>
      <c r="F130" s="10" t="s">
        <v>10</v>
      </c>
      <c r="G130" s="10"/>
      <c r="H130" s="54" t="s">
        <v>8</v>
      </c>
      <c r="I130" s="30"/>
    </row>
    <row r="131" spans="1:3" ht="12.75">
      <c r="A131" s="64" t="s">
        <v>45</v>
      </c>
      <c r="B131" s="64"/>
      <c r="C131" s="64"/>
    </row>
    <row r="132" spans="1:10" ht="12.75">
      <c r="A132" s="61" t="s">
        <v>71</v>
      </c>
      <c r="B132" s="61"/>
      <c r="C132" s="61"/>
      <c r="D132" s="2">
        <v>1</v>
      </c>
      <c r="E132" s="11">
        <v>44092</v>
      </c>
      <c r="F132" s="7">
        <v>242120</v>
      </c>
      <c r="H132" s="49">
        <v>249518</v>
      </c>
      <c r="J132" s="59">
        <f>F132+7397.9</f>
        <v>249517.9</v>
      </c>
    </row>
    <row r="133" spans="1:10" ht="12.75">
      <c r="A133" s="61" t="s">
        <v>103</v>
      </c>
      <c r="B133" s="61"/>
      <c r="C133" s="61"/>
      <c r="D133" s="2">
        <v>1</v>
      </c>
      <c r="E133" s="11">
        <v>44092</v>
      </c>
      <c r="F133" s="7">
        <v>174945</v>
      </c>
      <c r="H133" s="49">
        <v>184013</v>
      </c>
      <c r="J133" s="59">
        <f>F133+9067.9</f>
        <v>184012.9</v>
      </c>
    </row>
    <row r="134" spans="1:12" ht="12.75">
      <c r="A134" s="61"/>
      <c r="B134" s="61"/>
      <c r="C134" s="61"/>
      <c r="J134" s="28"/>
      <c r="K134" s="28"/>
      <c r="L134" s="28"/>
    </row>
    <row r="135" spans="1:12" ht="12.75">
      <c r="A135" s="61" t="s">
        <v>46</v>
      </c>
      <c r="B135" s="61"/>
      <c r="C135" s="61"/>
      <c r="D135" s="2">
        <f>SUM(D132:D134)</f>
        <v>2</v>
      </c>
      <c r="F135" s="7">
        <f>SUM(F132:F134)</f>
        <v>417065</v>
      </c>
      <c r="H135" s="49">
        <f>SUM(H132:H134)</f>
        <v>433531</v>
      </c>
      <c r="J135" s="28"/>
      <c r="K135" s="28"/>
      <c r="L135" s="28"/>
    </row>
    <row r="136" spans="1:12" ht="12.75">
      <c r="A136" s="46"/>
      <c r="B136" s="46"/>
      <c r="C136" s="46"/>
      <c r="J136" s="28"/>
      <c r="K136" s="28"/>
      <c r="L136" s="28"/>
    </row>
    <row r="137" spans="1:8" ht="12.75">
      <c r="A137" s="46"/>
      <c r="B137" s="46"/>
      <c r="C137" s="46"/>
      <c r="F137" s="7" t="s">
        <v>99</v>
      </c>
      <c r="H137" s="49">
        <f>H135</f>
        <v>433531</v>
      </c>
    </row>
    <row r="138" spans="1:5" ht="12.75">
      <c r="A138" s="63"/>
      <c r="B138" s="63"/>
      <c r="C138" s="63"/>
      <c r="D138" s="5"/>
      <c r="E138" s="5"/>
    </row>
    <row r="139" spans="1:8" ht="12.75">
      <c r="A139" s="65" t="s">
        <v>41</v>
      </c>
      <c r="B139" s="65"/>
      <c r="C139" s="65"/>
      <c r="D139" s="65"/>
      <c r="E139" s="65"/>
      <c r="F139" s="65"/>
      <c r="G139" s="65"/>
      <c r="H139" s="65"/>
    </row>
    <row r="140" spans="1:9" s="28" customFormat="1" ht="12.75">
      <c r="A140" s="27"/>
      <c r="B140" s="27"/>
      <c r="C140" s="27"/>
      <c r="D140" s="27"/>
      <c r="E140" s="27"/>
      <c r="F140" s="27"/>
      <c r="G140" s="27"/>
      <c r="H140" s="27"/>
      <c r="I140" s="31"/>
    </row>
    <row r="141" spans="4:8" ht="12.75">
      <c r="D141" s="1" t="s">
        <v>12</v>
      </c>
      <c r="F141" s="6" t="s">
        <v>9</v>
      </c>
      <c r="G141" s="6"/>
      <c r="H141" s="53" t="s">
        <v>47</v>
      </c>
    </row>
    <row r="142" spans="4:9" s="9" customFormat="1" ht="12.75">
      <c r="D142" s="3" t="s">
        <v>13</v>
      </c>
      <c r="E142" s="3" t="s">
        <v>11</v>
      </c>
      <c r="F142" s="10" t="s">
        <v>10</v>
      </c>
      <c r="G142" s="10"/>
      <c r="H142" s="54" t="s">
        <v>48</v>
      </c>
      <c r="I142" s="30"/>
    </row>
    <row r="143" ht="12.75">
      <c r="A143" s="4" t="s">
        <v>70</v>
      </c>
    </row>
    <row r="144" spans="1:8" ht="12.75">
      <c r="A144" s="2" t="s">
        <v>104</v>
      </c>
      <c r="D144" s="60">
        <v>-8</v>
      </c>
      <c r="E144" s="11">
        <v>44085</v>
      </c>
      <c r="F144" s="7">
        <v>106000</v>
      </c>
      <c r="H144" s="49">
        <v>-2320</v>
      </c>
    </row>
    <row r="145" spans="1:8" ht="12.75">
      <c r="A145" s="2" t="s">
        <v>105</v>
      </c>
      <c r="D145" s="60">
        <v>-2</v>
      </c>
      <c r="E145" s="11">
        <v>44078</v>
      </c>
      <c r="F145" s="7">
        <v>66000</v>
      </c>
      <c r="H145" s="49">
        <v>-3280</v>
      </c>
    </row>
    <row r="146" ht="12.75">
      <c r="D146" s="60"/>
    </row>
    <row r="147" spans="1:8" ht="12.75">
      <c r="A147" s="2" t="s">
        <v>14</v>
      </c>
      <c r="D147" s="60">
        <f>SUM(D144:D146)</f>
        <v>-10</v>
      </c>
      <c r="F147" s="7">
        <f>SUM(F144:F146)</f>
        <v>172000</v>
      </c>
      <c r="H147" s="49">
        <f>SUM(H144:H146)</f>
        <v>-5600</v>
      </c>
    </row>
    <row r="149" spans="6:8" ht="12.75">
      <c r="F149" s="7" t="s">
        <v>74</v>
      </c>
      <c r="H149" s="49">
        <f>H147</f>
        <v>-5600</v>
      </c>
    </row>
    <row r="151" spans="1:9" s="12" customFormat="1" ht="13.5">
      <c r="A151" s="67" t="s">
        <v>15</v>
      </c>
      <c r="B151" s="67"/>
      <c r="C151" s="67"/>
      <c r="D151" s="67"/>
      <c r="E151" s="67"/>
      <c r="F151" s="67"/>
      <c r="G151" s="67"/>
      <c r="H151" s="67"/>
      <c r="I151" s="29"/>
    </row>
    <row r="152" spans="1:9" s="12" customFormat="1" ht="12.75">
      <c r="A152" s="67" t="s">
        <v>43</v>
      </c>
      <c r="B152" s="67"/>
      <c r="C152" s="67"/>
      <c r="D152" s="67"/>
      <c r="E152" s="67"/>
      <c r="F152" s="67"/>
      <c r="G152" s="67"/>
      <c r="H152" s="67"/>
      <c r="I152" s="29"/>
    </row>
    <row r="153" spans="1:9" s="12" customFormat="1" ht="12.75">
      <c r="A153" s="62" t="s">
        <v>16</v>
      </c>
      <c r="B153" s="62"/>
      <c r="C153" s="62"/>
      <c r="D153" s="62"/>
      <c r="E153" s="62"/>
      <c r="F153" s="62"/>
      <c r="G153" s="62"/>
      <c r="H153" s="62"/>
      <c r="I153" s="29"/>
    </row>
    <row r="154" spans="1:9" s="12" customFormat="1" ht="12.75">
      <c r="A154" s="62" t="s">
        <v>17</v>
      </c>
      <c r="B154" s="62"/>
      <c r="C154" s="62"/>
      <c r="D154" s="62"/>
      <c r="E154" s="62"/>
      <c r="F154" s="62"/>
      <c r="G154" s="62"/>
      <c r="H154" s="62"/>
      <c r="I154" s="29"/>
    </row>
    <row r="155" spans="1:9" s="12" customFormat="1" ht="12.75">
      <c r="A155" s="62" t="s">
        <v>18</v>
      </c>
      <c r="B155" s="62"/>
      <c r="C155" s="62"/>
      <c r="D155" s="62"/>
      <c r="E155" s="62"/>
      <c r="F155" s="62"/>
      <c r="G155" s="62"/>
      <c r="H155" s="62"/>
      <c r="I155" s="29"/>
    </row>
    <row r="156" spans="1:9" s="12" customFormat="1" ht="12.75">
      <c r="A156" s="66"/>
      <c r="B156" s="66"/>
      <c r="C156" s="66"/>
      <c r="D156" s="66"/>
      <c r="E156" s="66"/>
      <c r="F156" s="66"/>
      <c r="G156" s="66"/>
      <c r="H156" s="66"/>
      <c r="I156" s="29"/>
    </row>
    <row r="157" spans="1:9" s="12" customFormat="1" ht="12.75">
      <c r="A157" s="62" t="s">
        <v>52</v>
      </c>
      <c r="B157" s="62"/>
      <c r="C157" s="62"/>
      <c r="D157" s="62"/>
      <c r="E157" s="62"/>
      <c r="F157" s="62"/>
      <c r="G157" s="62"/>
      <c r="H157" s="62"/>
      <c r="I157" s="29"/>
    </row>
    <row r="158" spans="6:9" s="12" customFormat="1" ht="12.75">
      <c r="F158" s="7"/>
      <c r="G158" s="7"/>
      <c r="H158" s="49"/>
      <c r="I158" s="29"/>
    </row>
    <row r="159" spans="6:9" s="12" customFormat="1" ht="12.75">
      <c r="F159" s="7"/>
      <c r="G159" s="7"/>
      <c r="H159" s="49"/>
      <c r="I159" s="29"/>
    </row>
    <row r="160" spans="1:8" ht="12.75">
      <c r="A160" s="13"/>
      <c r="B160" s="14"/>
      <c r="C160" s="14"/>
      <c r="D160" s="14"/>
      <c r="E160" s="14"/>
      <c r="F160" s="15" t="s">
        <v>19</v>
      </c>
      <c r="G160" s="15"/>
      <c r="H160" s="55" t="s">
        <v>21</v>
      </c>
    </row>
    <row r="161" spans="1:8" ht="12.75">
      <c r="A161" s="16" t="s">
        <v>23</v>
      </c>
      <c r="B161" s="17"/>
      <c r="C161" s="17"/>
      <c r="D161" s="17"/>
      <c r="E161" s="17"/>
      <c r="F161" s="18" t="s">
        <v>20</v>
      </c>
      <c r="G161" s="18"/>
      <c r="H161" s="56" t="s">
        <v>22</v>
      </c>
    </row>
    <row r="162" spans="1:9" ht="15">
      <c r="A162" s="19" t="s">
        <v>24</v>
      </c>
      <c r="B162" s="20"/>
      <c r="C162" s="20"/>
      <c r="D162" s="20"/>
      <c r="E162" s="21" t="s">
        <v>28</v>
      </c>
      <c r="F162" s="22">
        <f>H117+H111</f>
        <v>4012647</v>
      </c>
      <c r="G162" s="21" t="s">
        <v>28</v>
      </c>
      <c r="H162" s="58">
        <f>H147</f>
        <v>-5600</v>
      </c>
      <c r="I162" s="32"/>
    </row>
    <row r="163" spans="1:9" ht="15">
      <c r="A163" s="19" t="s">
        <v>25</v>
      </c>
      <c r="B163" s="20"/>
      <c r="C163" s="20"/>
      <c r="D163" s="20"/>
      <c r="E163" s="23"/>
      <c r="F163" s="24"/>
      <c r="G163" s="24"/>
      <c r="H163" s="58">
        <v>417065</v>
      </c>
      <c r="I163" s="32"/>
    </row>
    <row r="164" spans="1:9" ht="15">
      <c r="A164" s="19" t="s">
        <v>26</v>
      </c>
      <c r="B164" s="20"/>
      <c r="C164" s="20"/>
      <c r="D164" s="20"/>
      <c r="E164" s="23"/>
      <c r="F164" s="21" t="s">
        <v>29</v>
      </c>
      <c r="G164" s="21"/>
      <c r="H164" s="25" t="s">
        <v>29</v>
      </c>
      <c r="I164" s="33"/>
    </row>
    <row r="165" spans="1:9" ht="15">
      <c r="A165" s="26" t="s">
        <v>27</v>
      </c>
      <c r="B165" s="20"/>
      <c r="C165" s="20"/>
      <c r="D165" s="20"/>
      <c r="E165" s="21" t="s">
        <v>28</v>
      </c>
      <c r="F165" s="22">
        <f>SUM(F162:F164)</f>
        <v>4012647</v>
      </c>
      <c r="G165" s="21" t="s">
        <v>28</v>
      </c>
      <c r="H165" s="58">
        <f>SUM(H162:H164)</f>
        <v>411465</v>
      </c>
      <c r="I165" s="32"/>
    </row>
    <row r="167" spans="1:8" ht="12.75">
      <c r="A167" s="62" t="s">
        <v>30</v>
      </c>
      <c r="B167" s="62"/>
      <c r="C167" s="62"/>
      <c r="D167" s="62"/>
      <c r="E167" s="62"/>
      <c r="F167" s="62"/>
      <c r="G167" s="62"/>
      <c r="H167" s="62"/>
    </row>
    <row r="168" spans="1:8" ht="12.75">
      <c r="A168" s="62" t="s">
        <v>31</v>
      </c>
      <c r="B168" s="62"/>
      <c r="C168" s="62"/>
      <c r="D168" s="62"/>
      <c r="E168" s="62"/>
      <c r="F168" s="62"/>
      <c r="G168" s="62"/>
      <c r="H168" s="62"/>
    </row>
    <row r="169" spans="1:8" ht="12.75">
      <c r="A169" s="62" t="s">
        <v>32</v>
      </c>
      <c r="B169" s="62"/>
      <c r="C169" s="62"/>
      <c r="D169" s="62"/>
      <c r="E169" s="62"/>
      <c r="F169" s="62"/>
      <c r="G169" s="62"/>
      <c r="H169" s="62"/>
    </row>
    <row r="170" spans="1:8" ht="12.75">
      <c r="A170" s="62" t="s">
        <v>33</v>
      </c>
      <c r="B170" s="62"/>
      <c r="C170" s="62"/>
      <c r="D170" s="62"/>
      <c r="E170" s="62"/>
      <c r="F170" s="62"/>
      <c r="G170" s="62"/>
      <c r="H170" s="62"/>
    </row>
    <row r="172" spans="1:8" ht="12.75">
      <c r="A172" s="61" t="s">
        <v>34</v>
      </c>
      <c r="B172" s="61"/>
      <c r="C172" s="61"/>
      <c r="D172" s="61"/>
      <c r="E172" s="61"/>
      <c r="F172" s="61"/>
      <c r="G172" s="61"/>
      <c r="H172" s="61"/>
    </row>
    <row r="173" spans="1:8" ht="12.75">
      <c r="A173" s="61" t="s">
        <v>35</v>
      </c>
      <c r="B173" s="61"/>
      <c r="C173" s="61"/>
      <c r="D173" s="61"/>
      <c r="E173" s="61"/>
      <c r="F173" s="61"/>
      <c r="G173" s="61"/>
      <c r="H173" s="61"/>
    </row>
    <row r="174" spans="1:8" ht="12.75">
      <c r="A174" s="61" t="s">
        <v>53</v>
      </c>
      <c r="B174" s="61"/>
      <c r="C174" s="61"/>
      <c r="D174" s="61"/>
      <c r="E174" s="61"/>
      <c r="F174" s="61"/>
      <c r="G174" s="61"/>
      <c r="H174" s="61"/>
    </row>
    <row r="175" spans="1:8" ht="12.75">
      <c r="A175" s="61" t="s">
        <v>54</v>
      </c>
      <c r="B175" s="61"/>
      <c r="C175" s="61"/>
      <c r="D175" s="61"/>
      <c r="E175" s="61"/>
      <c r="F175" s="61"/>
      <c r="G175" s="61"/>
      <c r="H175" s="61"/>
    </row>
    <row r="176" spans="1:8" ht="12.75">
      <c r="A176" s="61" t="s">
        <v>36</v>
      </c>
      <c r="B176" s="61"/>
      <c r="C176" s="61"/>
      <c r="D176" s="61"/>
      <c r="E176" s="61"/>
      <c r="F176" s="61"/>
      <c r="G176" s="61"/>
      <c r="H176" s="61"/>
    </row>
    <row r="177" spans="1:8" ht="12.75">
      <c r="A177" s="61" t="s">
        <v>37</v>
      </c>
      <c r="B177" s="61"/>
      <c r="C177" s="61"/>
      <c r="D177" s="61"/>
      <c r="E177" s="61"/>
      <c r="F177" s="61"/>
      <c r="G177" s="61"/>
      <c r="H177" s="61"/>
    </row>
    <row r="178" spans="1:8" ht="12.75">
      <c r="A178" s="61" t="s">
        <v>38</v>
      </c>
      <c r="B178" s="61"/>
      <c r="C178" s="61"/>
      <c r="D178" s="61"/>
      <c r="E178" s="61"/>
      <c r="F178" s="61"/>
      <c r="G178" s="61"/>
      <c r="H178" s="61"/>
    </row>
    <row r="179" spans="1:8" ht="12.75">
      <c r="A179" s="61" t="s">
        <v>39</v>
      </c>
      <c r="B179" s="61"/>
      <c r="C179" s="61"/>
      <c r="D179" s="61"/>
      <c r="E179" s="61"/>
      <c r="F179" s="61"/>
      <c r="G179" s="61"/>
      <c r="H179" s="61"/>
    </row>
    <row r="180" spans="1:8" ht="12.75">
      <c r="A180" s="61" t="s">
        <v>40</v>
      </c>
      <c r="B180" s="61"/>
      <c r="C180" s="61"/>
      <c r="D180" s="61"/>
      <c r="E180" s="61"/>
      <c r="F180" s="61"/>
      <c r="G180" s="61"/>
      <c r="H180" s="61"/>
    </row>
  </sheetData>
  <sheetProtection/>
  <mergeCells count="46">
    <mergeCell ref="A7:C7"/>
    <mergeCell ref="A8:H8"/>
    <mergeCell ref="A116:E116"/>
    <mergeCell ref="A135:C135"/>
    <mergeCell ref="A138:C138"/>
    <mergeCell ref="A125:H125"/>
    <mergeCell ref="A133:C133"/>
    <mergeCell ref="A134:C134"/>
    <mergeCell ref="A117:E117"/>
    <mergeCell ref="A118:E118"/>
    <mergeCell ref="A1:H1"/>
    <mergeCell ref="A2:H2"/>
    <mergeCell ref="A3:H3"/>
    <mergeCell ref="A6:C6"/>
    <mergeCell ref="A153:H153"/>
    <mergeCell ref="A124:E124"/>
    <mergeCell ref="A119:E119"/>
    <mergeCell ref="A113:H113"/>
    <mergeCell ref="A115:E115"/>
    <mergeCell ref="A114:E114"/>
    <mergeCell ref="A167:H167"/>
    <mergeCell ref="A168:H168"/>
    <mergeCell ref="A169:H169"/>
    <mergeCell ref="A120:E120"/>
    <mergeCell ref="A121:E121"/>
    <mergeCell ref="A152:H152"/>
    <mergeCell ref="A154:H154"/>
    <mergeCell ref="A157:H157"/>
    <mergeCell ref="A155:H155"/>
    <mergeCell ref="A122:E122"/>
    <mergeCell ref="A123:E123"/>
    <mergeCell ref="A131:C131"/>
    <mergeCell ref="A132:C132"/>
    <mergeCell ref="A139:H139"/>
    <mergeCell ref="A156:H156"/>
    <mergeCell ref="A151:H151"/>
    <mergeCell ref="A176:H176"/>
    <mergeCell ref="A180:H180"/>
    <mergeCell ref="A177:H177"/>
    <mergeCell ref="A178:H178"/>
    <mergeCell ref="A170:H170"/>
    <mergeCell ref="A172:H172"/>
    <mergeCell ref="A179:H179"/>
    <mergeCell ref="A173:H173"/>
    <mergeCell ref="A174:H174"/>
    <mergeCell ref="A175:H17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SMW-PC1</dc:creator>
  <cp:keywords/>
  <dc:description/>
  <cp:lastModifiedBy>Heather L. Schlickman</cp:lastModifiedBy>
  <dcterms:created xsi:type="dcterms:W3CDTF">2020-03-31T17:01:31Z</dcterms:created>
  <dcterms:modified xsi:type="dcterms:W3CDTF">2020-09-30T14:32:15Z</dcterms:modified>
  <cp:category/>
  <cp:version/>
  <cp:contentType/>
  <cp:contentStatus/>
</cp:coreProperties>
</file>